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 Services\MaineGov\mdot\grants\infra\docs\2022\"/>
    </mc:Choice>
  </mc:AlternateContent>
  <xr:revisionPtr revIDLastSave="0" documentId="8_{E95F3F7D-06C7-4C44-B92A-85157B5BF80C}" xr6:coauthVersionLast="47" xr6:coauthVersionMax="47" xr10:uidLastSave="{00000000-0000-0000-0000-000000000000}"/>
  <bookViews>
    <workbookView xWindow="33255" yWindow="3270" windowWidth="17280" windowHeight="8880" tabRatio="960" xr2:uid="{00000000-000D-0000-FFFF-FFFF00000000}"/>
  </bookViews>
  <sheets>
    <sheet name="Benefit Cost Ratio Summary" sheetId="10" r:id="rId1"/>
    <sheet name=" Project Cost" sheetId="8" r:id="rId2"/>
    <sheet name="Project Cost Details" sheetId="27" r:id="rId3"/>
    <sheet name="Maintenance Costs" sheetId="38" r:id="rId4"/>
    <sheet name="Maintenance Cost Details" sheetId="36" r:id="rId5"/>
    <sheet name="Safety Benefit" sheetId="19" r:id="rId6"/>
    <sheet name="Time Savings Pavement" sheetId="30" r:id="rId7"/>
    <sheet name="Time Savings Calculations" sheetId="37" r:id="rId8"/>
    <sheet name="Emission Savings $" sheetId="34" r:id="rId9"/>
    <sheet name="Emission Savings Tons" sheetId="40" r:id="rId10"/>
    <sheet name="Emissions Rates" sheetId="26" r:id="rId11"/>
  </sheets>
  <definedNames>
    <definedName name="SD">'Time Savings Calculations'!$R$5:$S$8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40" l="1"/>
  <c r="J52" i="40"/>
  <c r="U48" i="40"/>
  <c r="R14" i="40"/>
  <c r="S14" i="40"/>
  <c r="T14" i="40"/>
  <c r="U14" i="40"/>
  <c r="R15" i="40"/>
  <c r="S15" i="40"/>
  <c r="T15" i="40"/>
  <c r="U15" i="40"/>
  <c r="R16" i="40"/>
  <c r="S16" i="40"/>
  <c r="T16" i="40"/>
  <c r="U16" i="40"/>
  <c r="R17" i="40"/>
  <c r="S17" i="40"/>
  <c r="T17" i="40"/>
  <c r="U17" i="40"/>
  <c r="R18" i="40"/>
  <c r="S18" i="40"/>
  <c r="T18" i="40"/>
  <c r="U18" i="40"/>
  <c r="R19" i="40"/>
  <c r="S19" i="40"/>
  <c r="T19" i="40"/>
  <c r="U19" i="40"/>
  <c r="R20" i="40"/>
  <c r="S20" i="40"/>
  <c r="T20" i="40"/>
  <c r="U20" i="40"/>
  <c r="R21" i="40"/>
  <c r="S21" i="40"/>
  <c r="T21" i="40"/>
  <c r="U21" i="40"/>
  <c r="R22" i="40"/>
  <c r="S22" i="40"/>
  <c r="T22" i="40"/>
  <c r="U22" i="40"/>
  <c r="R23" i="40"/>
  <c r="S23" i="40"/>
  <c r="T23" i="40"/>
  <c r="U23" i="40"/>
  <c r="R24" i="40"/>
  <c r="S24" i="40"/>
  <c r="T24" i="40"/>
  <c r="U24" i="40"/>
  <c r="R25" i="40"/>
  <c r="S25" i="40"/>
  <c r="T25" i="40"/>
  <c r="U25" i="40"/>
  <c r="R26" i="40"/>
  <c r="S26" i="40"/>
  <c r="T26" i="40"/>
  <c r="U26" i="40"/>
  <c r="R27" i="40"/>
  <c r="S27" i="40"/>
  <c r="T27" i="40"/>
  <c r="U27" i="40"/>
  <c r="R28" i="40"/>
  <c r="S28" i="40"/>
  <c r="T28" i="40"/>
  <c r="U28" i="40"/>
  <c r="R29" i="40"/>
  <c r="S29" i="40"/>
  <c r="T29" i="40"/>
  <c r="U29" i="40"/>
  <c r="R30" i="40"/>
  <c r="S30" i="40"/>
  <c r="T30" i="40"/>
  <c r="U30" i="40"/>
  <c r="R31" i="40"/>
  <c r="S31" i="40"/>
  <c r="T31" i="40"/>
  <c r="U31" i="40"/>
  <c r="R32" i="40"/>
  <c r="S32" i="40"/>
  <c r="T32" i="40"/>
  <c r="U32" i="40"/>
  <c r="R33" i="40"/>
  <c r="S33" i="40"/>
  <c r="T33" i="40"/>
  <c r="U33" i="40"/>
  <c r="R34" i="40"/>
  <c r="S34" i="40"/>
  <c r="T34" i="40"/>
  <c r="U34" i="40"/>
  <c r="R35" i="40"/>
  <c r="S35" i="40"/>
  <c r="T35" i="40"/>
  <c r="U35" i="40"/>
  <c r="R36" i="40"/>
  <c r="S36" i="40"/>
  <c r="T36" i="40"/>
  <c r="U36" i="40"/>
  <c r="R37" i="40"/>
  <c r="S37" i="40"/>
  <c r="T37" i="40"/>
  <c r="U37" i="40"/>
  <c r="R38" i="40"/>
  <c r="S38" i="40"/>
  <c r="T38" i="40"/>
  <c r="U38" i="40"/>
  <c r="R39" i="40"/>
  <c r="S39" i="40"/>
  <c r="T39" i="40"/>
  <c r="U39" i="40"/>
  <c r="R40" i="40"/>
  <c r="S40" i="40"/>
  <c r="T40" i="40"/>
  <c r="U40" i="40"/>
  <c r="R41" i="40"/>
  <c r="S41" i="40"/>
  <c r="T41" i="40"/>
  <c r="U41" i="40"/>
  <c r="R42" i="40"/>
  <c r="S42" i="40"/>
  <c r="T42" i="40"/>
  <c r="U42" i="40"/>
  <c r="R43" i="40"/>
  <c r="S43" i="40"/>
  <c r="T43" i="40"/>
  <c r="U43" i="40"/>
  <c r="R44" i="40"/>
  <c r="S44" i="40"/>
  <c r="T44" i="40"/>
  <c r="U44" i="40"/>
  <c r="R45" i="40"/>
  <c r="S45" i="40"/>
  <c r="T45" i="40"/>
  <c r="U45" i="40"/>
  <c r="R46" i="40"/>
  <c r="S46" i="40"/>
  <c r="T46" i="40"/>
  <c r="U46" i="40"/>
  <c r="R47" i="40"/>
  <c r="S47" i="40"/>
  <c r="T47" i="40"/>
  <c r="U47" i="40"/>
  <c r="U13" i="40"/>
  <c r="T13" i="40"/>
  <c r="S13" i="40"/>
  <c r="R13" i="40"/>
  <c r="P48" i="40"/>
  <c r="P14" i="40"/>
  <c r="P15" i="40"/>
  <c r="P16" i="40"/>
  <c r="P17" i="40"/>
  <c r="P18" i="40"/>
  <c r="P19" i="40"/>
  <c r="P20" i="40"/>
  <c r="P21" i="40"/>
  <c r="P22" i="40"/>
  <c r="P23" i="40"/>
  <c r="P24" i="40"/>
  <c r="P25" i="40"/>
  <c r="P26" i="40"/>
  <c r="P27" i="40"/>
  <c r="P28" i="40"/>
  <c r="P29" i="40"/>
  <c r="P30" i="40"/>
  <c r="P31" i="40"/>
  <c r="P32" i="40"/>
  <c r="P33" i="40"/>
  <c r="P34" i="40"/>
  <c r="P35" i="40"/>
  <c r="P36" i="40"/>
  <c r="P37" i="40"/>
  <c r="P38" i="40"/>
  <c r="P39" i="40"/>
  <c r="P40" i="40"/>
  <c r="P41" i="40"/>
  <c r="P42" i="40"/>
  <c r="P43" i="40"/>
  <c r="P44" i="40"/>
  <c r="P45" i="40"/>
  <c r="P46" i="40"/>
  <c r="P47" i="40"/>
  <c r="P13" i="40"/>
  <c r="M48" i="40"/>
  <c r="L14" i="40"/>
  <c r="L15" i="40"/>
  <c r="L16" i="40"/>
  <c r="L17" i="40"/>
  <c r="L18" i="40"/>
  <c r="L19" i="40"/>
  <c r="L20" i="40"/>
  <c r="L21" i="40"/>
  <c r="L22" i="40"/>
  <c r="L23" i="40"/>
  <c r="L24" i="40"/>
  <c r="L25" i="40"/>
  <c r="L26" i="40"/>
  <c r="L27" i="40"/>
  <c r="L28" i="40"/>
  <c r="L29" i="40"/>
  <c r="L30" i="40"/>
  <c r="L31" i="40"/>
  <c r="L32" i="40"/>
  <c r="L33" i="40"/>
  <c r="L34" i="40"/>
  <c r="L35" i="40"/>
  <c r="L36" i="40"/>
  <c r="L37" i="40"/>
  <c r="L38" i="40"/>
  <c r="L39" i="40"/>
  <c r="L40" i="40"/>
  <c r="L41" i="40"/>
  <c r="L42" i="40"/>
  <c r="L43" i="40"/>
  <c r="L44" i="40"/>
  <c r="L45" i="40"/>
  <c r="L46" i="40"/>
  <c r="L47" i="40"/>
  <c r="L13" i="40"/>
  <c r="H48" i="40"/>
  <c r="K14" i="40"/>
  <c r="K15" i="40"/>
  <c r="K16" i="40"/>
  <c r="K17" i="40"/>
  <c r="K18" i="40"/>
  <c r="K19" i="40"/>
  <c r="K20" i="40"/>
  <c r="K21" i="40"/>
  <c r="K22" i="40"/>
  <c r="K23" i="40"/>
  <c r="K24" i="40"/>
  <c r="K25" i="40"/>
  <c r="K26" i="40"/>
  <c r="K27" i="40"/>
  <c r="K28" i="40"/>
  <c r="K29" i="40"/>
  <c r="K30" i="40"/>
  <c r="K31" i="40"/>
  <c r="K32" i="40"/>
  <c r="K33" i="40"/>
  <c r="K34" i="40"/>
  <c r="K35" i="40"/>
  <c r="K36" i="40"/>
  <c r="K37" i="40"/>
  <c r="K38" i="40"/>
  <c r="K39" i="40"/>
  <c r="K40" i="40"/>
  <c r="K41" i="40"/>
  <c r="K42" i="40"/>
  <c r="K43" i="40"/>
  <c r="K44" i="40"/>
  <c r="K45" i="40"/>
  <c r="K46" i="40"/>
  <c r="K47" i="40"/>
  <c r="K13" i="40"/>
  <c r="J14" i="40"/>
  <c r="J15" i="40"/>
  <c r="J16" i="40"/>
  <c r="J17" i="40"/>
  <c r="J18" i="40"/>
  <c r="J19" i="40"/>
  <c r="J20" i="40"/>
  <c r="J21" i="40"/>
  <c r="J22" i="40"/>
  <c r="J23" i="40"/>
  <c r="J24" i="40"/>
  <c r="J25" i="40"/>
  <c r="J26" i="40"/>
  <c r="J27" i="40"/>
  <c r="J28" i="40"/>
  <c r="J29" i="40"/>
  <c r="J30" i="40"/>
  <c r="J31" i="40"/>
  <c r="J32" i="40"/>
  <c r="J33" i="40"/>
  <c r="J34" i="40"/>
  <c r="J35" i="40"/>
  <c r="J36" i="40"/>
  <c r="J37" i="40"/>
  <c r="J38" i="40"/>
  <c r="J39" i="40"/>
  <c r="J40" i="40"/>
  <c r="J41" i="40"/>
  <c r="J42" i="40"/>
  <c r="J43" i="40"/>
  <c r="J44" i="40"/>
  <c r="J45" i="40"/>
  <c r="J46" i="40"/>
  <c r="J47" i="40"/>
  <c r="J13" i="40"/>
  <c r="H14" i="40"/>
  <c r="H15" i="40"/>
  <c r="H16" i="40"/>
  <c r="H17" i="40"/>
  <c r="H18" i="40"/>
  <c r="H19" i="40"/>
  <c r="H20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7" i="40"/>
  <c r="H13" i="40"/>
  <c r="B12" i="40"/>
  <c r="B13" i="40" s="1"/>
  <c r="B14" i="40" s="1"/>
  <c r="B15" i="40" s="1"/>
  <c r="B16" i="40" s="1"/>
  <c r="B17" i="40" s="1"/>
  <c r="B18" i="40" s="1"/>
  <c r="B19" i="40" s="1"/>
  <c r="B20" i="40" s="1"/>
  <c r="B21" i="40" s="1"/>
  <c r="B22" i="40" s="1"/>
  <c r="B23" i="40" s="1"/>
  <c r="B24" i="40" s="1"/>
  <c r="B25" i="40" s="1"/>
  <c r="B26" i="40" s="1"/>
  <c r="B27" i="40" s="1"/>
  <c r="B28" i="40" s="1"/>
  <c r="B29" i="40" s="1"/>
  <c r="B30" i="40" s="1"/>
  <c r="B31" i="40" s="1"/>
  <c r="B32" i="40" s="1"/>
  <c r="B33" i="40" s="1"/>
  <c r="B34" i="40" s="1"/>
  <c r="B35" i="40" s="1"/>
  <c r="B36" i="40" s="1"/>
  <c r="B37" i="40" s="1"/>
  <c r="B38" i="40" s="1"/>
  <c r="B39" i="40" s="1"/>
  <c r="B40" i="40" s="1"/>
  <c r="B41" i="40" s="1"/>
  <c r="B42" i="40" s="1"/>
  <c r="B43" i="40" s="1"/>
  <c r="B44" i="40" s="1"/>
  <c r="B45" i="40" s="1"/>
  <c r="B46" i="40" s="1"/>
  <c r="B47" i="40" s="1"/>
  <c r="T4" i="40"/>
  <c r="S4" i="40"/>
  <c r="R4" i="40"/>
  <c r="P4" i="40"/>
  <c r="L4" i="40"/>
  <c r="K4" i="40"/>
  <c r="J4" i="40"/>
  <c r="H4" i="40"/>
  <c r="B1" i="40"/>
  <c r="C4" i="10"/>
  <c r="D42" i="38"/>
  <c r="C42" i="38"/>
  <c r="E41" i="38"/>
  <c r="F41" i="38" s="1"/>
  <c r="F40" i="38"/>
  <c r="E40" i="38"/>
  <c r="E39" i="38"/>
  <c r="F39" i="38" s="1"/>
  <c r="F38" i="38"/>
  <c r="E38" i="38"/>
  <c r="E37" i="38"/>
  <c r="F37" i="38" s="1"/>
  <c r="F36" i="38"/>
  <c r="E36" i="38"/>
  <c r="E35" i="38"/>
  <c r="F35" i="38" s="1"/>
  <c r="F34" i="38"/>
  <c r="E34" i="38"/>
  <c r="E33" i="38"/>
  <c r="F33" i="38" s="1"/>
  <c r="F32" i="38"/>
  <c r="E32" i="38"/>
  <c r="E31" i="38"/>
  <c r="F31" i="38" s="1"/>
  <c r="F30" i="38"/>
  <c r="E30" i="38"/>
  <c r="E29" i="38"/>
  <c r="F29" i="38" s="1"/>
  <c r="F28" i="38"/>
  <c r="E28" i="38"/>
  <c r="E27" i="38"/>
  <c r="F27" i="38" s="1"/>
  <c r="F26" i="38"/>
  <c r="E26" i="38"/>
  <c r="E25" i="38"/>
  <c r="F25" i="38" s="1"/>
  <c r="F24" i="38"/>
  <c r="E24" i="38"/>
  <c r="E23" i="38"/>
  <c r="F23" i="38" s="1"/>
  <c r="F22" i="38"/>
  <c r="E22" i="38"/>
  <c r="E21" i="38"/>
  <c r="F21" i="38" s="1"/>
  <c r="F20" i="38"/>
  <c r="E20" i="38"/>
  <c r="E19" i="38"/>
  <c r="F19" i="38" s="1"/>
  <c r="F18" i="38"/>
  <c r="E18" i="38"/>
  <c r="E17" i="38"/>
  <c r="F17" i="38" s="1"/>
  <c r="F16" i="38"/>
  <c r="E16" i="38"/>
  <c r="E15" i="38"/>
  <c r="F15" i="38" s="1"/>
  <c r="F14" i="38"/>
  <c r="E14" i="38"/>
  <c r="E13" i="38"/>
  <c r="F13" i="38" s="1"/>
  <c r="F12" i="38"/>
  <c r="E12" i="38"/>
  <c r="E11" i="38"/>
  <c r="F11" i="38" s="1"/>
  <c r="F10" i="38"/>
  <c r="E10" i="38"/>
  <c r="E9" i="38"/>
  <c r="F9" i="38" s="1"/>
  <c r="F8" i="38"/>
  <c r="E8" i="38"/>
  <c r="B8" i="38"/>
  <c r="B9" i="38" s="1"/>
  <c r="B10" i="38" s="1"/>
  <c r="B11" i="38" s="1"/>
  <c r="B12" i="38" s="1"/>
  <c r="B13" i="38" s="1"/>
  <c r="B14" i="38" s="1"/>
  <c r="B15" i="38" s="1"/>
  <c r="B16" i="38" s="1"/>
  <c r="B17" i="38" s="1"/>
  <c r="B18" i="38" s="1"/>
  <c r="B19" i="38" s="1"/>
  <c r="B20" i="38" s="1"/>
  <c r="B21" i="38" s="1"/>
  <c r="B22" i="38" s="1"/>
  <c r="B23" i="38" s="1"/>
  <c r="B24" i="38" s="1"/>
  <c r="B25" i="38" s="1"/>
  <c r="B26" i="38" s="1"/>
  <c r="B27" i="38" s="1"/>
  <c r="B28" i="38" s="1"/>
  <c r="B29" i="38" s="1"/>
  <c r="B30" i="38" s="1"/>
  <c r="B31" i="38" s="1"/>
  <c r="B32" i="38" s="1"/>
  <c r="B33" i="38" s="1"/>
  <c r="B34" i="38" s="1"/>
  <c r="B35" i="38" s="1"/>
  <c r="B36" i="38" s="1"/>
  <c r="B37" i="38" s="1"/>
  <c r="B38" i="38" s="1"/>
  <c r="B39" i="38" s="1"/>
  <c r="B40" i="38" s="1"/>
  <c r="B41" i="38" s="1"/>
  <c r="E7" i="38"/>
  <c r="F7" i="38" s="1"/>
  <c r="B7" i="38"/>
  <c r="F6" i="38"/>
  <c r="E6" i="38"/>
  <c r="F5" i="38"/>
  <c r="E5" i="38"/>
  <c r="E42" i="38" s="1"/>
  <c r="M38" i="40" l="1"/>
  <c r="M26" i="40"/>
  <c r="M47" i="40"/>
  <c r="M37" i="40"/>
  <c r="M42" i="40"/>
  <c r="M27" i="40"/>
  <c r="M31" i="40"/>
  <c r="M43" i="40"/>
  <c r="M44" i="40"/>
  <c r="M32" i="40"/>
  <c r="M28" i="40"/>
  <c r="M39" i="40"/>
  <c r="M34" i="40"/>
  <c r="M29" i="40"/>
  <c r="M30" i="40"/>
  <c r="M33" i="40"/>
  <c r="F42" i="38"/>
  <c r="M36" i="40" l="1"/>
  <c r="M35" i="40"/>
  <c r="M41" i="40"/>
  <c r="M46" i="40"/>
  <c r="M45" i="40"/>
  <c r="M40" i="40"/>
  <c r="K936" i="37" l="1"/>
  <c r="L936" i="37" s="1"/>
  <c r="I936" i="37"/>
  <c r="H936" i="37"/>
  <c r="D936" i="37"/>
  <c r="K935" i="37"/>
  <c r="L935" i="37" s="1"/>
  <c r="N935" i="37" s="1"/>
  <c r="P935" i="37" s="1"/>
  <c r="I935" i="37"/>
  <c r="D935" i="37"/>
  <c r="K934" i="37"/>
  <c r="L934" i="37" s="1"/>
  <c r="D934" i="37"/>
  <c r="K933" i="37"/>
  <c r="L933" i="37" s="1"/>
  <c r="D933" i="37"/>
  <c r="K932" i="37"/>
  <c r="L932" i="37" s="1"/>
  <c r="I932" i="37"/>
  <c r="H932" i="37"/>
  <c r="D932" i="37"/>
  <c r="K931" i="37"/>
  <c r="L931" i="37" s="1"/>
  <c r="N931" i="37" s="1"/>
  <c r="I931" i="37"/>
  <c r="D931" i="37"/>
  <c r="K930" i="37"/>
  <c r="L930" i="37" s="1"/>
  <c r="D930" i="37"/>
  <c r="K929" i="37"/>
  <c r="L929" i="37" s="1"/>
  <c r="D929" i="37"/>
  <c r="K928" i="37"/>
  <c r="L928" i="37" s="1"/>
  <c r="M928" i="37" s="1"/>
  <c r="O928" i="37" s="1"/>
  <c r="I928" i="37"/>
  <c r="H928" i="37"/>
  <c r="D928" i="37"/>
  <c r="K927" i="37"/>
  <c r="L927" i="37" s="1"/>
  <c r="N927" i="37" s="1"/>
  <c r="P927" i="37" s="1"/>
  <c r="I927" i="37"/>
  <c r="D927" i="37"/>
  <c r="K926" i="37"/>
  <c r="L926" i="37" s="1"/>
  <c r="D926" i="37"/>
  <c r="K925" i="37"/>
  <c r="L925" i="37" s="1"/>
  <c r="H925" i="37"/>
  <c r="D925" i="37"/>
  <c r="K924" i="37"/>
  <c r="L924" i="37" s="1"/>
  <c r="I924" i="37"/>
  <c r="H924" i="37"/>
  <c r="D924" i="37"/>
  <c r="K923" i="37"/>
  <c r="L923" i="37" s="1"/>
  <c r="N923" i="37" s="1"/>
  <c r="P923" i="37" s="1"/>
  <c r="I923" i="37"/>
  <c r="D923" i="37"/>
  <c r="K922" i="37"/>
  <c r="L922" i="37" s="1"/>
  <c r="D922" i="37"/>
  <c r="K921" i="37"/>
  <c r="L921" i="37" s="1"/>
  <c r="D921" i="37"/>
  <c r="K920" i="37"/>
  <c r="L920" i="37" s="1"/>
  <c r="I920" i="37"/>
  <c r="H920" i="37"/>
  <c r="D920" i="37"/>
  <c r="K919" i="37"/>
  <c r="L919" i="37" s="1"/>
  <c r="N919" i="37" s="1"/>
  <c r="I919" i="37"/>
  <c r="D919" i="37"/>
  <c r="K918" i="37"/>
  <c r="L918" i="37" s="1"/>
  <c r="D918" i="37"/>
  <c r="K917" i="37"/>
  <c r="L917" i="37" s="1"/>
  <c r="D917" i="37"/>
  <c r="K916" i="37"/>
  <c r="L916" i="37" s="1"/>
  <c r="N916" i="37" s="1"/>
  <c r="I916" i="37"/>
  <c r="H916" i="37"/>
  <c r="D916" i="37"/>
  <c r="K915" i="37"/>
  <c r="L915" i="37" s="1"/>
  <c r="N915" i="37" s="1"/>
  <c r="P915" i="37" s="1"/>
  <c r="I915" i="37"/>
  <c r="D915" i="37"/>
  <c r="K914" i="37"/>
  <c r="L914" i="37" s="1"/>
  <c r="D914" i="37"/>
  <c r="K913" i="37"/>
  <c r="L913" i="37" s="1"/>
  <c r="M913" i="37" s="1"/>
  <c r="D913" i="37"/>
  <c r="K912" i="37"/>
  <c r="L912" i="37" s="1"/>
  <c r="M912" i="37" s="1"/>
  <c r="I912" i="37"/>
  <c r="H912" i="37"/>
  <c r="D912" i="37"/>
  <c r="K911" i="37"/>
  <c r="L911" i="37" s="1"/>
  <c r="N911" i="37" s="1"/>
  <c r="I911" i="37"/>
  <c r="D911" i="37"/>
  <c r="K910" i="37"/>
  <c r="L910" i="37" s="1"/>
  <c r="D910" i="37"/>
  <c r="K909" i="37"/>
  <c r="L909" i="37" s="1"/>
  <c r="D909" i="37"/>
  <c r="K908" i="37"/>
  <c r="L908" i="37" s="1"/>
  <c r="I908" i="37"/>
  <c r="H908" i="37"/>
  <c r="D908" i="37"/>
  <c r="K907" i="37"/>
  <c r="L907" i="37" s="1"/>
  <c r="N907" i="37" s="1"/>
  <c r="I907" i="37"/>
  <c r="D907" i="37"/>
  <c r="K906" i="37"/>
  <c r="L906" i="37" s="1"/>
  <c r="D906" i="37"/>
  <c r="K905" i="37"/>
  <c r="L905" i="37" s="1"/>
  <c r="M905" i="37" s="1"/>
  <c r="D905" i="37"/>
  <c r="K904" i="37"/>
  <c r="L904" i="37" s="1"/>
  <c r="M904" i="37" s="1"/>
  <c r="O904" i="37" s="1"/>
  <c r="I904" i="37"/>
  <c r="H904" i="37"/>
  <c r="D904" i="37"/>
  <c r="K903" i="37"/>
  <c r="L903" i="37" s="1"/>
  <c r="N903" i="37" s="1"/>
  <c r="P903" i="37" s="1"/>
  <c r="I903" i="37"/>
  <c r="D903" i="37"/>
  <c r="K902" i="37"/>
  <c r="L902" i="37" s="1"/>
  <c r="D902" i="37"/>
  <c r="K901" i="37"/>
  <c r="L901" i="37" s="1"/>
  <c r="D901" i="37"/>
  <c r="K900" i="37"/>
  <c r="L900" i="37" s="1"/>
  <c r="N900" i="37" s="1"/>
  <c r="P900" i="37" s="1"/>
  <c r="I900" i="37"/>
  <c r="H900" i="37"/>
  <c r="D900" i="37"/>
  <c r="K899" i="37"/>
  <c r="L899" i="37" s="1"/>
  <c r="N899" i="37" s="1"/>
  <c r="I899" i="37"/>
  <c r="D899" i="37"/>
  <c r="K898" i="37"/>
  <c r="L898" i="37" s="1"/>
  <c r="D898" i="37"/>
  <c r="K897" i="37"/>
  <c r="L897" i="37" s="1"/>
  <c r="D897" i="37"/>
  <c r="K896" i="37"/>
  <c r="L896" i="37" s="1"/>
  <c r="N896" i="37" s="1"/>
  <c r="I896" i="37"/>
  <c r="H896" i="37"/>
  <c r="D896" i="37"/>
  <c r="K895" i="37"/>
  <c r="L895" i="37" s="1"/>
  <c r="N895" i="37" s="1"/>
  <c r="P895" i="37" s="1"/>
  <c r="I895" i="37"/>
  <c r="D895" i="37"/>
  <c r="K894" i="37"/>
  <c r="L894" i="37" s="1"/>
  <c r="D894" i="37"/>
  <c r="K893" i="37"/>
  <c r="L893" i="37" s="1"/>
  <c r="H893" i="37"/>
  <c r="D893" i="37"/>
  <c r="K892" i="37"/>
  <c r="L892" i="37" s="1"/>
  <c r="D892" i="37"/>
  <c r="K891" i="37"/>
  <c r="L891" i="37" s="1"/>
  <c r="N891" i="37" s="1"/>
  <c r="I891" i="37"/>
  <c r="H891" i="37"/>
  <c r="D891" i="37"/>
  <c r="K890" i="37"/>
  <c r="L890" i="37" s="1"/>
  <c r="I890" i="37"/>
  <c r="D890" i="37"/>
  <c r="K889" i="37"/>
  <c r="L889" i="37" s="1"/>
  <c r="D889" i="37"/>
  <c r="K888" i="37"/>
  <c r="L888" i="37" s="1"/>
  <c r="I888" i="37"/>
  <c r="H888" i="37"/>
  <c r="D888" i="37"/>
  <c r="K887" i="37"/>
  <c r="L887" i="37" s="1"/>
  <c r="D887" i="37"/>
  <c r="K886" i="37"/>
  <c r="L886" i="37" s="1"/>
  <c r="H886" i="37"/>
  <c r="D886" i="37"/>
  <c r="K885" i="37"/>
  <c r="L885" i="37" s="1"/>
  <c r="I885" i="37"/>
  <c r="H885" i="37"/>
  <c r="D885" i="37"/>
  <c r="K884" i="37"/>
  <c r="L884" i="37" s="1"/>
  <c r="M884" i="37" s="1"/>
  <c r="I884" i="37"/>
  <c r="H884" i="37"/>
  <c r="D884" i="37"/>
  <c r="K883" i="37"/>
  <c r="L883" i="37" s="1"/>
  <c r="D883" i="37"/>
  <c r="K882" i="37"/>
  <c r="L882" i="37" s="1"/>
  <c r="D882" i="37"/>
  <c r="K881" i="37"/>
  <c r="L881" i="37" s="1"/>
  <c r="I881" i="37"/>
  <c r="D881" i="37"/>
  <c r="K880" i="37"/>
  <c r="L880" i="37" s="1"/>
  <c r="M880" i="37" s="1"/>
  <c r="O880" i="37" s="1"/>
  <c r="I880" i="37"/>
  <c r="H880" i="37"/>
  <c r="D880" i="37"/>
  <c r="K879" i="37"/>
  <c r="L879" i="37" s="1"/>
  <c r="N879" i="37" s="1"/>
  <c r="P879" i="37" s="1"/>
  <c r="I879" i="37"/>
  <c r="D879" i="37"/>
  <c r="K878" i="37"/>
  <c r="L878" i="37" s="1"/>
  <c r="M878" i="37" s="1"/>
  <c r="D878" i="37"/>
  <c r="K877" i="37"/>
  <c r="L877" i="37" s="1"/>
  <c r="H877" i="37"/>
  <c r="D877" i="37"/>
  <c r="K876" i="37"/>
  <c r="L876" i="37" s="1"/>
  <c r="N876" i="37" s="1"/>
  <c r="P876" i="37" s="1"/>
  <c r="I876" i="37"/>
  <c r="H876" i="37"/>
  <c r="D876" i="37"/>
  <c r="K875" i="37"/>
  <c r="L875" i="37" s="1"/>
  <c r="I875" i="37"/>
  <c r="D875" i="37"/>
  <c r="K874" i="37"/>
  <c r="L874" i="37" s="1"/>
  <c r="D874" i="37"/>
  <c r="K873" i="37"/>
  <c r="L873" i="37" s="1"/>
  <c r="N873" i="37" s="1"/>
  <c r="I873" i="37"/>
  <c r="D873" i="37"/>
  <c r="K872" i="37"/>
  <c r="L872" i="37" s="1"/>
  <c r="M872" i="37" s="1"/>
  <c r="O872" i="37" s="1"/>
  <c r="I872" i="37"/>
  <c r="H872" i="37"/>
  <c r="D872" i="37"/>
  <c r="K871" i="37"/>
  <c r="L871" i="37" s="1"/>
  <c r="D871" i="37"/>
  <c r="K870" i="37"/>
  <c r="L870" i="37" s="1"/>
  <c r="H870" i="37"/>
  <c r="D870" i="37"/>
  <c r="K869" i="37"/>
  <c r="L869" i="37" s="1"/>
  <c r="N869" i="37" s="1"/>
  <c r="P869" i="37" s="1"/>
  <c r="I869" i="37"/>
  <c r="H869" i="37"/>
  <c r="D869" i="37"/>
  <c r="K868" i="37"/>
  <c r="L868" i="37" s="1"/>
  <c r="I868" i="37"/>
  <c r="H868" i="37"/>
  <c r="D868" i="37"/>
  <c r="K867" i="37"/>
  <c r="L867" i="37" s="1"/>
  <c r="N867" i="37" s="1"/>
  <c r="D867" i="37"/>
  <c r="K866" i="37"/>
  <c r="L866" i="37" s="1"/>
  <c r="D866" i="37"/>
  <c r="K865" i="37"/>
  <c r="L865" i="37" s="1"/>
  <c r="N865" i="37" s="1"/>
  <c r="D865" i="37"/>
  <c r="K864" i="37"/>
  <c r="L864" i="37" s="1"/>
  <c r="I864" i="37"/>
  <c r="H864" i="37"/>
  <c r="D864" i="37"/>
  <c r="K863" i="37"/>
  <c r="L863" i="37" s="1"/>
  <c r="N863" i="37" s="1"/>
  <c r="D863" i="37"/>
  <c r="K862" i="37"/>
  <c r="L862" i="37" s="1"/>
  <c r="M862" i="37" s="1"/>
  <c r="O862" i="37" s="1"/>
  <c r="I862" i="37"/>
  <c r="H862" i="37"/>
  <c r="D862" i="37"/>
  <c r="K861" i="37"/>
  <c r="L861" i="37" s="1"/>
  <c r="I861" i="37"/>
  <c r="H861" i="37"/>
  <c r="D861" i="37"/>
  <c r="K860" i="37"/>
  <c r="L860" i="37" s="1"/>
  <c r="I860" i="37"/>
  <c r="D860" i="37"/>
  <c r="K859" i="37"/>
  <c r="L859" i="37" s="1"/>
  <c r="M859" i="37" s="1"/>
  <c r="D859" i="37"/>
  <c r="K858" i="37"/>
  <c r="L858" i="37" s="1"/>
  <c r="D858" i="37"/>
  <c r="K857" i="37"/>
  <c r="L857" i="37" s="1"/>
  <c r="I857" i="37"/>
  <c r="H857" i="37"/>
  <c r="D857" i="37"/>
  <c r="K856" i="37"/>
  <c r="L856" i="37" s="1"/>
  <c r="I856" i="37"/>
  <c r="D856" i="37"/>
  <c r="K855" i="37"/>
  <c r="L855" i="37" s="1"/>
  <c r="H855" i="37"/>
  <c r="D855" i="37"/>
  <c r="K854" i="37"/>
  <c r="L854" i="37" s="1"/>
  <c r="D854" i="37"/>
  <c r="K853" i="37"/>
  <c r="L853" i="37" s="1"/>
  <c r="I853" i="37"/>
  <c r="H853" i="37"/>
  <c r="D853" i="37"/>
  <c r="K852" i="37"/>
  <c r="L852" i="37" s="1"/>
  <c r="I852" i="37"/>
  <c r="D852" i="37"/>
  <c r="K851" i="37"/>
  <c r="L851" i="37" s="1"/>
  <c r="H851" i="37"/>
  <c r="D851" i="37"/>
  <c r="K850" i="37"/>
  <c r="L850" i="37" s="1"/>
  <c r="I850" i="37"/>
  <c r="H850" i="37"/>
  <c r="D850" i="37"/>
  <c r="K849" i="37"/>
  <c r="L849" i="37" s="1"/>
  <c r="M849" i="37" s="1"/>
  <c r="O849" i="37" s="1"/>
  <c r="I849" i="37"/>
  <c r="H849" i="37"/>
  <c r="D849" i="37"/>
  <c r="K848" i="37"/>
  <c r="L848" i="37" s="1"/>
  <c r="N848" i="37" s="1"/>
  <c r="D848" i="37"/>
  <c r="K847" i="37"/>
  <c r="L847" i="37" s="1"/>
  <c r="H847" i="37"/>
  <c r="D847" i="37"/>
  <c r="L846" i="37"/>
  <c r="K846" i="37"/>
  <c r="I846" i="37"/>
  <c r="H846" i="37"/>
  <c r="D846" i="37"/>
  <c r="K845" i="37"/>
  <c r="L845" i="37" s="1"/>
  <c r="I845" i="37"/>
  <c r="H845" i="37"/>
  <c r="D845" i="37"/>
  <c r="K844" i="37"/>
  <c r="L844" i="37" s="1"/>
  <c r="N844" i="37" s="1"/>
  <c r="D844" i="37"/>
  <c r="K843" i="37"/>
  <c r="L843" i="37" s="1"/>
  <c r="M843" i="37" s="1"/>
  <c r="D843" i="37"/>
  <c r="K842" i="37"/>
  <c r="L842" i="37" s="1"/>
  <c r="D842" i="37"/>
  <c r="K841" i="37"/>
  <c r="L841" i="37" s="1"/>
  <c r="I841" i="37"/>
  <c r="H841" i="37"/>
  <c r="D841" i="37"/>
  <c r="K840" i="37"/>
  <c r="L840" i="37" s="1"/>
  <c r="I840" i="37"/>
  <c r="D840" i="37"/>
  <c r="K839" i="37"/>
  <c r="L839" i="37" s="1"/>
  <c r="M839" i="37" s="1"/>
  <c r="D839" i="37"/>
  <c r="K838" i="37"/>
  <c r="L838" i="37" s="1"/>
  <c r="D838" i="37"/>
  <c r="K837" i="37"/>
  <c r="L837" i="37" s="1"/>
  <c r="I837" i="37"/>
  <c r="H837" i="37"/>
  <c r="D837" i="37"/>
  <c r="K836" i="37"/>
  <c r="L836" i="37" s="1"/>
  <c r="D836" i="37"/>
  <c r="K835" i="37"/>
  <c r="L835" i="37" s="1"/>
  <c r="H835" i="37"/>
  <c r="D835" i="37"/>
  <c r="K834" i="37"/>
  <c r="L834" i="37" s="1"/>
  <c r="I834" i="37"/>
  <c r="H834" i="37"/>
  <c r="D834" i="37"/>
  <c r="K833" i="37"/>
  <c r="L833" i="37" s="1"/>
  <c r="N833" i="37" s="1"/>
  <c r="P833" i="37" s="1"/>
  <c r="I833" i="37"/>
  <c r="H833" i="37"/>
  <c r="D833" i="37"/>
  <c r="K832" i="37"/>
  <c r="L832" i="37" s="1"/>
  <c r="N832" i="37" s="1"/>
  <c r="D832" i="37"/>
  <c r="K831" i="37"/>
  <c r="L831" i="37" s="1"/>
  <c r="H831" i="37"/>
  <c r="D831" i="37"/>
  <c r="K830" i="37"/>
  <c r="L830" i="37" s="1"/>
  <c r="I830" i="37"/>
  <c r="H830" i="37"/>
  <c r="D830" i="37"/>
  <c r="K829" i="37"/>
  <c r="L829" i="37" s="1"/>
  <c r="M829" i="37" s="1"/>
  <c r="I829" i="37"/>
  <c r="H829" i="37"/>
  <c r="D829" i="37"/>
  <c r="K828" i="37"/>
  <c r="L828" i="37" s="1"/>
  <c r="N828" i="37" s="1"/>
  <c r="D828" i="37"/>
  <c r="K827" i="37"/>
  <c r="L827" i="37" s="1"/>
  <c r="M827" i="37" s="1"/>
  <c r="D827" i="37"/>
  <c r="K826" i="37"/>
  <c r="L826" i="37" s="1"/>
  <c r="D826" i="37"/>
  <c r="K825" i="37"/>
  <c r="L825" i="37" s="1"/>
  <c r="I825" i="37"/>
  <c r="H825" i="37"/>
  <c r="D825" i="37"/>
  <c r="K824" i="37"/>
  <c r="L824" i="37" s="1"/>
  <c r="I824" i="37"/>
  <c r="D824" i="37"/>
  <c r="K823" i="37"/>
  <c r="L823" i="37" s="1"/>
  <c r="M823" i="37" s="1"/>
  <c r="H823" i="37"/>
  <c r="D823" i="37"/>
  <c r="K822" i="37"/>
  <c r="L822" i="37" s="1"/>
  <c r="D822" i="37"/>
  <c r="K821" i="37"/>
  <c r="L821" i="37" s="1"/>
  <c r="I821" i="37"/>
  <c r="H821" i="37"/>
  <c r="D821" i="37"/>
  <c r="K820" i="37"/>
  <c r="L820" i="37" s="1"/>
  <c r="D820" i="37"/>
  <c r="K819" i="37"/>
  <c r="L819" i="37" s="1"/>
  <c r="H819" i="37"/>
  <c r="D819" i="37"/>
  <c r="K818" i="37"/>
  <c r="L818" i="37" s="1"/>
  <c r="N818" i="37" s="1"/>
  <c r="I818" i="37"/>
  <c r="H818" i="37"/>
  <c r="D818" i="37"/>
  <c r="K817" i="37"/>
  <c r="L817" i="37" s="1"/>
  <c r="I817" i="37"/>
  <c r="H817" i="37"/>
  <c r="D817" i="37"/>
  <c r="K816" i="37"/>
  <c r="L816" i="37" s="1"/>
  <c r="N816" i="37" s="1"/>
  <c r="D816" i="37"/>
  <c r="K815" i="37"/>
  <c r="L815" i="37" s="1"/>
  <c r="D815" i="37"/>
  <c r="K814" i="37"/>
  <c r="L814" i="37" s="1"/>
  <c r="N814" i="37" s="1"/>
  <c r="P814" i="37" s="1"/>
  <c r="I814" i="37"/>
  <c r="D814" i="37"/>
  <c r="K813" i="37"/>
  <c r="L813" i="37" s="1"/>
  <c r="I813" i="37"/>
  <c r="H813" i="37"/>
  <c r="D813" i="37"/>
  <c r="K812" i="37"/>
  <c r="L812" i="37" s="1"/>
  <c r="N812" i="37" s="1"/>
  <c r="D812" i="37"/>
  <c r="K811" i="37"/>
  <c r="L811" i="37" s="1"/>
  <c r="M811" i="37" s="1"/>
  <c r="D811" i="37"/>
  <c r="K810" i="37"/>
  <c r="L810" i="37" s="1"/>
  <c r="D810" i="37"/>
  <c r="K809" i="37"/>
  <c r="L809" i="37" s="1"/>
  <c r="I809" i="37"/>
  <c r="H809" i="37"/>
  <c r="D809" i="37"/>
  <c r="K808" i="37"/>
  <c r="L808" i="37" s="1"/>
  <c r="I808" i="37"/>
  <c r="D808" i="37"/>
  <c r="K807" i="37"/>
  <c r="L807" i="37" s="1"/>
  <c r="M807" i="37" s="1"/>
  <c r="O807" i="37" s="1"/>
  <c r="H807" i="37"/>
  <c r="D807" i="37"/>
  <c r="L806" i="37"/>
  <c r="K806" i="37"/>
  <c r="D806" i="37"/>
  <c r="K805" i="37"/>
  <c r="L805" i="37" s="1"/>
  <c r="I805" i="37"/>
  <c r="H805" i="37"/>
  <c r="D805" i="37"/>
  <c r="K804" i="37"/>
  <c r="L804" i="37" s="1"/>
  <c r="D804" i="37"/>
  <c r="K803" i="37"/>
  <c r="L803" i="37" s="1"/>
  <c r="H803" i="37"/>
  <c r="D803" i="37"/>
  <c r="K802" i="37"/>
  <c r="L802" i="37" s="1"/>
  <c r="I802" i="37"/>
  <c r="H802" i="37"/>
  <c r="D802" i="37"/>
  <c r="N801" i="37"/>
  <c r="P801" i="37" s="1"/>
  <c r="K801" i="37"/>
  <c r="L801" i="37" s="1"/>
  <c r="M801" i="37" s="1"/>
  <c r="I801" i="37"/>
  <c r="H801" i="37"/>
  <c r="D801" i="37"/>
  <c r="K800" i="37"/>
  <c r="L800" i="37" s="1"/>
  <c r="N800" i="37" s="1"/>
  <c r="D800" i="37"/>
  <c r="K799" i="37"/>
  <c r="L799" i="37" s="1"/>
  <c r="D799" i="37"/>
  <c r="K798" i="37"/>
  <c r="L798" i="37" s="1"/>
  <c r="D798" i="37"/>
  <c r="K797" i="37"/>
  <c r="L797" i="37" s="1"/>
  <c r="I797" i="37"/>
  <c r="H797" i="37"/>
  <c r="D797" i="37"/>
  <c r="K796" i="37"/>
  <c r="L796" i="37" s="1"/>
  <c r="N796" i="37" s="1"/>
  <c r="P796" i="37" s="1"/>
  <c r="I796" i="37"/>
  <c r="D796" i="37"/>
  <c r="K795" i="37"/>
  <c r="L795" i="37" s="1"/>
  <c r="D795" i="37"/>
  <c r="K794" i="37"/>
  <c r="L794" i="37" s="1"/>
  <c r="H794" i="37"/>
  <c r="D794" i="37"/>
  <c r="K793" i="37"/>
  <c r="L793" i="37" s="1"/>
  <c r="I793" i="37"/>
  <c r="H793" i="37"/>
  <c r="D793" i="37"/>
  <c r="K792" i="37"/>
  <c r="L792" i="37" s="1"/>
  <c r="N792" i="37" s="1"/>
  <c r="P792" i="37" s="1"/>
  <c r="I792" i="37"/>
  <c r="D792" i="37"/>
  <c r="K791" i="37"/>
  <c r="L791" i="37" s="1"/>
  <c r="D791" i="37"/>
  <c r="K790" i="37"/>
  <c r="L790" i="37" s="1"/>
  <c r="D790" i="37"/>
  <c r="K789" i="37"/>
  <c r="L789" i="37" s="1"/>
  <c r="M789" i="37" s="1"/>
  <c r="I789" i="37"/>
  <c r="H789" i="37"/>
  <c r="D789" i="37"/>
  <c r="K788" i="37"/>
  <c r="L788" i="37" s="1"/>
  <c r="N788" i="37" s="1"/>
  <c r="P788" i="37" s="1"/>
  <c r="I788" i="37"/>
  <c r="D788" i="37"/>
  <c r="K787" i="37"/>
  <c r="L787" i="37" s="1"/>
  <c r="D787" i="37"/>
  <c r="K786" i="37"/>
  <c r="L786" i="37" s="1"/>
  <c r="H786" i="37"/>
  <c r="D786" i="37"/>
  <c r="K785" i="37"/>
  <c r="L785" i="37" s="1"/>
  <c r="I785" i="37"/>
  <c r="H785" i="37"/>
  <c r="D785" i="37"/>
  <c r="K784" i="37"/>
  <c r="L784" i="37" s="1"/>
  <c r="N784" i="37" s="1"/>
  <c r="P784" i="37" s="1"/>
  <c r="I784" i="37"/>
  <c r="D784" i="37"/>
  <c r="M784" i="37" s="1"/>
  <c r="K783" i="37"/>
  <c r="L783" i="37" s="1"/>
  <c r="D783" i="37"/>
  <c r="K782" i="37"/>
  <c r="L782" i="37" s="1"/>
  <c r="D782" i="37"/>
  <c r="K781" i="37"/>
  <c r="L781" i="37" s="1"/>
  <c r="I781" i="37"/>
  <c r="H781" i="37"/>
  <c r="D781" i="37"/>
  <c r="K780" i="37"/>
  <c r="L780" i="37" s="1"/>
  <c r="N780" i="37" s="1"/>
  <c r="P780" i="37" s="1"/>
  <c r="I780" i="37"/>
  <c r="D780" i="37"/>
  <c r="K779" i="37"/>
  <c r="L779" i="37" s="1"/>
  <c r="D779" i="37"/>
  <c r="K778" i="37"/>
  <c r="L778" i="37" s="1"/>
  <c r="H778" i="37"/>
  <c r="D778" i="37"/>
  <c r="K777" i="37"/>
  <c r="L777" i="37" s="1"/>
  <c r="I777" i="37"/>
  <c r="H777" i="37"/>
  <c r="D777" i="37"/>
  <c r="K776" i="37"/>
  <c r="L776" i="37" s="1"/>
  <c r="N776" i="37" s="1"/>
  <c r="P776" i="37" s="1"/>
  <c r="I776" i="37"/>
  <c r="D776" i="37"/>
  <c r="K775" i="37"/>
  <c r="L775" i="37" s="1"/>
  <c r="D775" i="37"/>
  <c r="K774" i="37"/>
  <c r="L774" i="37" s="1"/>
  <c r="D774" i="37"/>
  <c r="K773" i="37"/>
  <c r="L773" i="37" s="1"/>
  <c r="M773" i="37" s="1"/>
  <c r="I773" i="37"/>
  <c r="H773" i="37"/>
  <c r="D773" i="37"/>
  <c r="K772" i="37"/>
  <c r="L772" i="37" s="1"/>
  <c r="N772" i="37" s="1"/>
  <c r="P772" i="37" s="1"/>
  <c r="I772" i="37"/>
  <c r="D772" i="37"/>
  <c r="K771" i="37"/>
  <c r="L771" i="37" s="1"/>
  <c r="D771" i="37"/>
  <c r="K770" i="37"/>
  <c r="L770" i="37" s="1"/>
  <c r="H770" i="37"/>
  <c r="D770" i="37"/>
  <c r="K769" i="37"/>
  <c r="L769" i="37" s="1"/>
  <c r="I769" i="37"/>
  <c r="H769" i="37"/>
  <c r="D769" i="37"/>
  <c r="K768" i="37"/>
  <c r="L768" i="37" s="1"/>
  <c r="N768" i="37" s="1"/>
  <c r="P768" i="37" s="1"/>
  <c r="I768" i="37"/>
  <c r="D768" i="37"/>
  <c r="K767" i="37"/>
  <c r="L767" i="37" s="1"/>
  <c r="D767" i="37"/>
  <c r="K766" i="37"/>
  <c r="L766" i="37" s="1"/>
  <c r="D766" i="37"/>
  <c r="K765" i="37"/>
  <c r="L765" i="37" s="1"/>
  <c r="I765" i="37"/>
  <c r="H765" i="37"/>
  <c r="D765" i="37"/>
  <c r="K764" i="37"/>
  <c r="L764" i="37" s="1"/>
  <c r="N764" i="37" s="1"/>
  <c r="P764" i="37" s="1"/>
  <c r="I764" i="37"/>
  <c r="D764" i="37"/>
  <c r="K763" i="37"/>
  <c r="L763" i="37" s="1"/>
  <c r="D763" i="37"/>
  <c r="K762" i="37"/>
  <c r="L762" i="37" s="1"/>
  <c r="D762" i="37"/>
  <c r="K761" i="37"/>
  <c r="L761" i="37" s="1"/>
  <c r="N761" i="37" s="1"/>
  <c r="I761" i="37"/>
  <c r="H761" i="37"/>
  <c r="D761" i="37"/>
  <c r="K760" i="37"/>
  <c r="L760" i="37" s="1"/>
  <c r="I760" i="37"/>
  <c r="D760" i="37"/>
  <c r="K759" i="37"/>
  <c r="L759" i="37" s="1"/>
  <c r="M759" i="37" s="1"/>
  <c r="D759" i="37"/>
  <c r="K758" i="37"/>
  <c r="L758" i="37" s="1"/>
  <c r="D758" i="37"/>
  <c r="K757" i="37"/>
  <c r="L757" i="37" s="1"/>
  <c r="I757" i="37"/>
  <c r="H757" i="37"/>
  <c r="D757" i="37"/>
  <c r="K756" i="37"/>
  <c r="L756" i="37" s="1"/>
  <c r="D756" i="37"/>
  <c r="K755" i="37"/>
  <c r="L755" i="37" s="1"/>
  <c r="H755" i="37"/>
  <c r="D755" i="37"/>
  <c r="K754" i="37"/>
  <c r="L754" i="37" s="1"/>
  <c r="M754" i="37" s="1"/>
  <c r="I754" i="37"/>
  <c r="H754" i="37"/>
  <c r="D754" i="37"/>
  <c r="K753" i="37"/>
  <c r="L753" i="37" s="1"/>
  <c r="N753" i="37" s="1"/>
  <c r="P753" i="37" s="1"/>
  <c r="I753" i="37"/>
  <c r="H753" i="37"/>
  <c r="D753" i="37"/>
  <c r="K752" i="37"/>
  <c r="L752" i="37" s="1"/>
  <c r="D752" i="37"/>
  <c r="K751" i="37"/>
  <c r="L751" i="37" s="1"/>
  <c r="D751" i="37"/>
  <c r="K750" i="37"/>
  <c r="L750" i="37" s="1"/>
  <c r="D750" i="37"/>
  <c r="K749" i="37"/>
  <c r="L749" i="37" s="1"/>
  <c r="D749" i="37"/>
  <c r="K748" i="37"/>
  <c r="L748" i="37" s="1"/>
  <c r="N748" i="37" s="1"/>
  <c r="P748" i="37" s="1"/>
  <c r="I748" i="37"/>
  <c r="H748" i="37"/>
  <c r="D748" i="37"/>
  <c r="K747" i="37"/>
  <c r="L747" i="37" s="1"/>
  <c r="N747" i="37" s="1"/>
  <c r="P747" i="37" s="1"/>
  <c r="I747" i="37"/>
  <c r="D747" i="37"/>
  <c r="K746" i="37"/>
  <c r="L746" i="37" s="1"/>
  <c r="D746" i="37"/>
  <c r="K745" i="37"/>
  <c r="L745" i="37" s="1"/>
  <c r="M745" i="37" s="1"/>
  <c r="D745" i="37"/>
  <c r="K744" i="37"/>
  <c r="L744" i="37" s="1"/>
  <c r="M744" i="37" s="1"/>
  <c r="O744" i="37" s="1"/>
  <c r="I744" i="37"/>
  <c r="H744" i="37"/>
  <c r="D744" i="37"/>
  <c r="K743" i="37"/>
  <c r="L743" i="37" s="1"/>
  <c r="N743" i="37" s="1"/>
  <c r="P743" i="37" s="1"/>
  <c r="I743" i="37"/>
  <c r="D743" i="37"/>
  <c r="K742" i="37"/>
  <c r="L742" i="37" s="1"/>
  <c r="D742" i="37"/>
  <c r="K741" i="37"/>
  <c r="L741" i="37" s="1"/>
  <c r="H741" i="37"/>
  <c r="D741" i="37"/>
  <c r="K740" i="37"/>
  <c r="L740" i="37" s="1"/>
  <c r="N740" i="37" s="1"/>
  <c r="P740" i="37" s="1"/>
  <c r="I740" i="37"/>
  <c r="H740" i="37"/>
  <c r="D740" i="37"/>
  <c r="K739" i="37"/>
  <c r="L739" i="37" s="1"/>
  <c r="N739" i="37" s="1"/>
  <c r="I739" i="37"/>
  <c r="D739" i="37"/>
  <c r="K738" i="37"/>
  <c r="L738" i="37" s="1"/>
  <c r="D738" i="37"/>
  <c r="K737" i="37"/>
  <c r="L737" i="37" s="1"/>
  <c r="D737" i="37"/>
  <c r="K736" i="37"/>
  <c r="L736" i="37" s="1"/>
  <c r="I736" i="37"/>
  <c r="H736" i="37"/>
  <c r="D736" i="37"/>
  <c r="K735" i="37"/>
  <c r="L735" i="37" s="1"/>
  <c r="N735" i="37" s="1"/>
  <c r="P735" i="37" s="1"/>
  <c r="I735" i="37"/>
  <c r="D735" i="37"/>
  <c r="K734" i="37"/>
  <c r="L734" i="37" s="1"/>
  <c r="D734" i="37"/>
  <c r="K733" i="37"/>
  <c r="L733" i="37" s="1"/>
  <c r="H733" i="37"/>
  <c r="D733" i="37"/>
  <c r="K732" i="37"/>
  <c r="L732" i="37" s="1"/>
  <c r="I732" i="37"/>
  <c r="H732" i="37"/>
  <c r="D732" i="37"/>
  <c r="K731" i="37"/>
  <c r="L731" i="37" s="1"/>
  <c r="N731" i="37" s="1"/>
  <c r="I731" i="37"/>
  <c r="D731" i="37"/>
  <c r="K730" i="37"/>
  <c r="L730" i="37" s="1"/>
  <c r="D730" i="37"/>
  <c r="K729" i="37"/>
  <c r="L729" i="37" s="1"/>
  <c r="M729" i="37" s="1"/>
  <c r="D729" i="37"/>
  <c r="K728" i="37"/>
  <c r="L728" i="37" s="1"/>
  <c r="M728" i="37" s="1"/>
  <c r="O728" i="37" s="1"/>
  <c r="I728" i="37"/>
  <c r="H728" i="37"/>
  <c r="D728" i="37"/>
  <c r="K727" i="37"/>
  <c r="L727" i="37" s="1"/>
  <c r="N727" i="37" s="1"/>
  <c r="P727" i="37" s="1"/>
  <c r="I727" i="37"/>
  <c r="D727" i="37"/>
  <c r="K726" i="37"/>
  <c r="L726" i="37" s="1"/>
  <c r="D726" i="37"/>
  <c r="K725" i="37"/>
  <c r="L725" i="37" s="1"/>
  <c r="H725" i="37"/>
  <c r="D725" i="37"/>
  <c r="K724" i="37"/>
  <c r="L724" i="37" s="1"/>
  <c r="N724" i="37" s="1"/>
  <c r="P724" i="37" s="1"/>
  <c r="I724" i="37"/>
  <c r="H724" i="37"/>
  <c r="D724" i="37"/>
  <c r="K723" i="37"/>
  <c r="L723" i="37" s="1"/>
  <c r="N723" i="37" s="1"/>
  <c r="I723" i="37"/>
  <c r="D723" i="37"/>
  <c r="K722" i="37"/>
  <c r="L722" i="37" s="1"/>
  <c r="D722" i="37"/>
  <c r="K721" i="37"/>
  <c r="L721" i="37" s="1"/>
  <c r="M721" i="37" s="1"/>
  <c r="D721" i="37"/>
  <c r="K720" i="37"/>
  <c r="L720" i="37" s="1"/>
  <c r="I720" i="37"/>
  <c r="H720" i="37"/>
  <c r="D720" i="37"/>
  <c r="K719" i="37"/>
  <c r="L719" i="37" s="1"/>
  <c r="N719" i="37" s="1"/>
  <c r="P719" i="37" s="1"/>
  <c r="I719" i="37"/>
  <c r="D719" i="37"/>
  <c r="K718" i="37"/>
  <c r="L718" i="37" s="1"/>
  <c r="D718" i="37"/>
  <c r="K717" i="37"/>
  <c r="L717" i="37" s="1"/>
  <c r="H717" i="37"/>
  <c r="D717" i="37"/>
  <c r="K716" i="37"/>
  <c r="L716" i="37" s="1"/>
  <c r="I716" i="37"/>
  <c r="H716" i="37"/>
  <c r="D716" i="37"/>
  <c r="K715" i="37"/>
  <c r="L715" i="37" s="1"/>
  <c r="N715" i="37" s="1"/>
  <c r="P715" i="37" s="1"/>
  <c r="I715" i="37"/>
  <c r="D715" i="37"/>
  <c r="K714" i="37"/>
  <c r="L714" i="37" s="1"/>
  <c r="D714" i="37"/>
  <c r="K713" i="37"/>
  <c r="L713" i="37" s="1"/>
  <c r="M713" i="37" s="1"/>
  <c r="D713" i="37"/>
  <c r="K712" i="37"/>
  <c r="L712" i="37" s="1"/>
  <c r="I712" i="37"/>
  <c r="H712" i="37"/>
  <c r="D712" i="37"/>
  <c r="K711" i="37"/>
  <c r="L711" i="37" s="1"/>
  <c r="N711" i="37" s="1"/>
  <c r="P711" i="37" s="1"/>
  <c r="I711" i="37"/>
  <c r="D711" i="37"/>
  <c r="K710" i="37"/>
  <c r="L710" i="37" s="1"/>
  <c r="D710" i="37"/>
  <c r="K709" i="37"/>
  <c r="L709" i="37" s="1"/>
  <c r="H709" i="37"/>
  <c r="D709" i="37"/>
  <c r="K708" i="37"/>
  <c r="L708" i="37" s="1"/>
  <c r="N708" i="37" s="1"/>
  <c r="P708" i="37" s="1"/>
  <c r="I708" i="37"/>
  <c r="H708" i="37"/>
  <c r="D708" i="37"/>
  <c r="K707" i="37"/>
  <c r="L707" i="37" s="1"/>
  <c r="N707" i="37" s="1"/>
  <c r="I707" i="37"/>
  <c r="D707" i="37"/>
  <c r="M707" i="37" s="1"/>
  <c r="K706" i="37"/>
  <c r="L706" i="37" s="1"/>
  <c r="D706" i="37"/>
  <c r="K705" i="37"/>
  <c r="L705" i="37" s="1"/>
  <c r="D705" i="37"/>
  <c r="K704" i="37"/>
  <c r="L704" i="37" s="1"/>
  <c r="I704" i="37"/>
  <c r="H704" i="37"/>
  <c r="D704" i="37"/>
  <c r="K703" i="37"/>
  <c r="L703" i="37" s="1"/>
  <c r="N703" i="37" s="1"/>
  <c r="P703" i="37" s="1"/>
  <c r="I703" i="37"/>
  <c r="D703" i="37"/>
  <c r="K702" i="37"/>
  <c r="L702" i="37" s="1"/>
  <c r="D702" i="37"/>
  <c r="K701" i="37"/>
  <c r="L701" i="37" s="1"/>
  <c r="H701" i="37"/>
  <c r="D701" i="37"/>
  <c r="K700" i="37"/>
  <c r="L700" i="37" s="1"/>
  <c r="I700" i="37"/>
  <c r="H700" i="37"/>
  <c r="D700" i="37"/>
  <c r="K699" i="37"/>
  <c r="L699" i="37" s="1"/>
  <c r="N699" i="37" s="1"/>
  <c r="I699" i="37"/>
  <c r="D699" i="37"/>
  <c r="K698" i="37"/>
  <c r="L698" i="37" s="1"/>
  <c r="D698" i="37"/>
  <c r="K697" i="37"/>
  <c r="L697" i="37" s="1"/>
  <c r="M697" i="37" s="1"/>
  <c r="D697" i="37"/>
  <c r="K696" i="37"/>
  <c r="L696" i="37" s="1"/>
  <c r="M696" i="37" s="1"/>
  <c r="O696" i="37" s="1"/>
  <c r="I696" i="37"/>
  <c r="H696" i="37"/>
  <c r="D696" i="37"/>
  <c r="K695" i="37"/>
  <c r="L695" i="37" s="1"/>
  <c r="N695" i="37" s="1"/>
  <c r="P695" i="37" s="1"/>
  <c r="I695" i="37"/>
  <c r="D695" i="37"/>
  <c r="K694" i="37"/>
  <c r="L694" i="37" s="1"/>
  <c r="D694" i="37"/>
  <c r="K693" i="37"/>
  <c r="L693" i="37" s="1"/>
  <c r="H693" i="37"/>
  <c r="D693" i="37"/>
  <c r="K692" i="37"/>
  <c r="L692" i="37" s="1"/>
  <c r="I692" i="37"/>
  <c r="H692" i="37"/>
  <c r="D692" i="37"/>
  <c r="K691" i="37"/>
  <c r="L691" i="37" s="1"/>
  <c r="N691" i="37" s="1"/>
  <c r="I691" i="37"/>
  <c r="D691" i="37"/>
  <c r="K690" i="37"/>
  <c r="L690" i="37" s="1"/>
  <c r="D690" i="37"/>
  <c r="K689" i="37"/>
  <c r="L689" i="37" s="1"/>
  <c r="M689" i="37" s="1"/>
  <c r="D689" i="37"/>
  <c r="K688" i="37"/>
  <c r="L688" i="37" s="1"/>
  <c r="I688" i="37"/>
  <c r="H688" i="37"/>
  <c r="D688" i="37"/>
  <c r="K687" i="37"/>
  <c r="L687" i="37" s="1"/>
  <c r="N687" i="37" s="1"/>
  <c r="D687" i="37"/>
  <c r="K686" i="37"/>
  <c r="L686" i="37" s="1"/>
  <c r="H686" i="37"/>
  <c r="D686" i="37"/>
  <c r="K685" i="37"/>
  <c r="L685" i="37" s="1"/>
  <c r="I685" i="37"/>
  <c r="H685" i="37"/>
  <c r="D685" i="37"/>
  <c r="K684" i="37"/>
  <c r="L684" i="37" s="1"/>
  <c r="I684" i="37"/>
  <c r="H684" i="37"/>
  <c r="D684" i="37"/>
  <c r="K683" i="37"/>
  <c r="L683" i="37" s="1"/>
  <c r="N683" i="37" s="1"/>
  <c r="D683" i="37"/>
  <c r="K682" i="37"/>
  <c r="L682" i="37" s="1"/>
  <c r="D682" i="37"/>
  <c r="K681" i="37"/>
  <c r="L681" i="37" s="1"/>
  <c r="N681" i="37" s="1"/>
  <c r="P681" i="37" s="1"/>
  <c r="I681" i="37"/>
  <c r="D681" i="37"/>
  <c r="K680" i="37"/>
  <c r="L680" i="37" s="1"/>
  <c r="M680" i="37" s="1"/>
  <c r="O680" i="37" s="1"/>
  <c r="I680" i="37"/>
  <c r="H680" i="37"/>
  <c r="D680" i="37"/>
  <c r="K679" i="37"/>
  <c r="L679" i="37" s="1"/>
  <c r="I679" i="37"/>
  <c r="D679" i="37"/>
  <c r="K678" i="37"/>
  <c r="L678" i="37" s="1"/>
  <c r="M678" i="37" s="1"/>
  <c r="D678" i="37"/>
  <c r="K677" i="37"/>
  <c r="L677" i="37" s="1"/>
  <c r="D677" i="37"/>
  <c r="K676" i="37"/>
  <c r="L676" i="37" s="1"/>
  <c r="I676" i="37"/>
  <c r="H676" i="37"/>
  <c r="D676" i="37"/>
  <c r="K675" i="37"/>
  <c r="L675" i="37" s="1"/>
  <c r="I675" i="37"/>
  <c r="D675" i="37"/>
  <c r="K674" i="37"/>
  <c r="L674" i="37" s="1"/>
  <c r="H674" i="37"/>
  <c r="D674" i="37"/>
  <c r="K673" i="37"/>
  <c r="L673" i="37" s="1"/>
  <c r="M673" i="37" s="1"/>
  <c r="O673" i="37" s="1"/>
  <c r="H673" i="37"/>
  <c r="D673" i="37"/>
  <c r="K672" i="37"/>
  <c r="L672" i="37" s="1"/>
  <c r="I672" i="37"/>
  <c r="H672" i="37"/>
  <c r="D672" i="37"/>
  <c r="K671" i="37"/>
  <c r="L671" i="37" s="1"/>
  <c r="D671" i="37"/>
  <c r="K670" i="37"/>
  <c r="L670" i="37" s="1"/>
  <c r="H670" i="37"/>
  <c r="D670" i="37"/>
  <c r="K669" i="37"/>
  <c r="L669" i="37" s="1"/>
  <c r="I669" i="37"/>
  <c r="H669" i="37"/>
  <c r="D669" i="37"/>
  <c r="K668" i="37"/>
  <c r="L668" i="37" s="1"/>
  <c r="M668" i="37" s="1"/>
  <c r="I668" i="37"/>
  <c r="H668" i="37"/>
  <c r="D668" i="37"/>
  <c r="K667" i="37"/>
  <c r="L667" i="37" s="1"/>
  <c r="N667" i="37" s="1"/>
  <c r="D667" i="37"/>
  <c r="K666" i="37"/>
  <c r="L666" i="37" s="1"/>
  <c r="D666" i="37"/>
  <c r="K665" i="37"/>
  <c r="L665" i="37" s="1"/>
  <c r="N665" i="37" s="1"/>
  <c r="P665" i="37" s="1"/>
  <c r="I665" i="37"/>
  <c r="D665" i="37"/>
  <c r="K664" i="37"/>
  <c r="L664" i="37" s="1"/>
  <c r="I664" i="37"/>
  <c r="H664" i="37"/>
  <c r="D664" i="37"/>
  <c r="K663" i="37"/>
  <c r="L663" i="37" s="1"/>
  <c r="N663" i="37" s="1"/>
  <c r="D663" i="37"/>
  <c r="K662" i="37"/>
  <c r="L662" i="37" s="1"/>
  <c r="M662" i="37" s="1"/>
  <c r="D662" i="37"/>
  <c r="K661" i="37"/>
  <c r="L661" i="37" s="1"/>
  <c r="D661" i="37"/>
  <c r="K660" i="37"/>
  <c r="L660" i="37" s="1"/>
  <c r="I660" i="37"/>
  <c r="H660" i="37"/>
  <c r="D660" i="37"/>
  <c r="K659" i="37"/>
  <c r="L659" i="37" s="1"/>
  <c r="I659" i="37"/>
  <c r="D659" i="37"/>
  <c r="K658" i="37"/>
  <c r="L658" i="37" s="1"/>
  <c r="M658" i="37" s="1"/>
  <c r="H658" i="37"/>
  <c r="D658" i="37"/>
  <c r="K657" i="37"/>
  <c r="L657" i="37" s="1"/>
  <c r="D657" i="37"/>
  <c r="K656" i="37"/>
  <c r="L656" i="37" s="1"/>
  <c r="I656" i="37"/>
  <c r="H656" i="37"/>
  <c r="D656" i="37"/>
  <c r="K655" i="37"/>
  <c r="L655" i="37" s="1"/>
  <c r="D655" i="37"/>
  <c r="K654" i="37"/>
  <c r="L654" i="37" s="1"/>
  <c r="H654" i="37"/>
  <c r="D654" i="37"/>
  <c r="K653" i="37"/>
  <c r="L653" i="37" s="1"/>
  <c r="N653" i="37" s="1"/>
  <c r="I653" i="37"/>
  <c r="H653" i="37"/>
  <c r="D653" i="37"/>
  <c r="K652" i="37"/>
  <c r="L652" i="37" s="1"/>
  <c r="I652" i="37"/>
  <c r="H652" i="37"/>
  <c r="D652" i="37"/>
  <c r="K651" i="37"/>
  <c r="L651" i="37" s="1"/>
  <c r="N651" i="37" s="1"/>
  <c r="D651" i="37"/>
  <c r="K650" i="37"/>
  <c r="L650" i="37" s="1"/>
  <c r="D650" i="37"/>
  <c r="K649" i="37"/>
  <c r="L649" i="37" s="1"/>
  <c r="N649" i="37" s="1"/>
  <c r="P649" i="37" s="1"/>
  <c r="I649" i="37"/>
  <c r="D649" i="37"/>
  <c r="K648" i="37"/>
  <c r="L648" i="37" s="1"/>
  <c r="M648" i="37" s="1"/>
  <c r="I648" i="37"/>
  <c r="H648" i="37"/>
  <c r="D648" i="37"/>
  <c r="K647" i="37"/>
  <c r="L647" i="37" s="1"/>
  <c r="N647" i="37" s="1"/>
  <c r="D647" i="37"/>
  <c r="K646" i="37"/>
  <c r="L646" i="37" s="1"/>
  <c r="M646" i="37" s="1"/>
  <c r="D646" i="37"/>
  <c r="K645" i="37"/>
  <c r="L645" i="37" s="1"/>
  <c r="D645" i="37"/>
  <c r="K644" i="37"/>
  <c r="L644" i="37" s="1"/>
  <c r="I644" i="37"/>
  <c r="H644" i="37"/>
  <c r="D644" i="37"/>
  <c r="K643" i="37"/>
  <c r="L643" i="37" s="1"/>
  <c r="I643" i="37"/>
  <c r="D643" i="37"/>
  <c r="K642" i="37"/>
  <c r="L642" i="37" s="1"/>
  <c r="M642" i="37" s="1"/>
  <c r="H642" i="37"/>
  <c r="D642" i="37"/>
  <c r="K641" i="37"/>
  <c r="L641" i="37" s="1"/>
  <c r="D641" i="37"/>
  <c r="K640" i="37"/>
  <c r="L640" i="37" s="1"/>
  <c r="I640" i="37"/>
  <c r="H640" i="37"/>
  <c r="D640" i="37"/>
  <c r="K639" i="37"/>
  <c r="L639" i="37" s="1"/>
  <c r="D639" i="37"/>
  <c r="K638" i="37"/>
  <c r="L638" i="37" s="1"/>
  <c r="H638" i="37"/>
  <c r="D638" i="37"/>
  <c r="K637" i="37"/>
  <c r="L637" i="37" s="1"/>
  <c r="I637" i="37"/>
  <c r="H637" i="37"/>
  <c r="D637" i="37"/>
  <c r="K636" i="37"/>
  <c r="L636" i="37" s="1"/>
  <c r="I636" i="37"/>
  <c r="H636" i="37"/>
  <c r="D636" i="37"/>
  <c r="K635" i="37"/>
  <c r="L635" i="37" s="1"/>
  <c r="N635" i="37" s="1"/>
  <c r="D635" i="37"/>
  <c r="K634" i="37"/>
  <c r="L634" i="37" s="1"/>
  <c r="D634" i="37"/>
  <c r="K633" i="37"/>
  <c r="L633" i="37" s="1"/>
  <c r="N633" i="37" s="1"/>
  <c r="I633" i="37"/>
  <c r="D633" i="37"/>
  <c r="K632" i="37"/>
  <c r="L632" i="37" s="1"/>
  <c r="M632" i="37" s="1"/>
  <c r="I632" i="37"/>
  <c r="H632" i="37"/>
  <c r="D632" i="37"/>
  <c r="K631" i="37"/>
  <c r="L631" i="37" s="1"/>
  <c r="D631" i="37"/>
  <c r="K630" i="37"/>
  <c r="L630" i="37" s="1"/>
  <c r="D630" i="37"/>
  <c r="K629" i="37"/>
  <c r="L629" i="37" s="1"/>
  <c r="D629" i="37"/>
  <c r="K628" i="37"/>
  <c r="L628" i="37" s="1"/>
  <c r="I628" i="37"/>
  <c r="H628" i="37"/>
  <c r="D628" i="37"/>
  <c r="K627" i="37"/>
  <c r="L627" i="37" s="1"/>
  <c r="I627" i="37"/>
  <c r="D627" i="37"/>
  <c r="K626" i="37"/>
  <c r="L626" i="37" s="1"/>
  <c r="M626" i="37" s="1"/>
  <c r="H626" i="37"/>
  <c r="D626" i="37"/>
  <c r="K625" i="37"/>
  <c r="L625" i="37" s="1"/>
  <c r="D625" i="37"/>
  <c r="K624" i="37"/>
  <c r="L624" i="37" s="1"/>
  <c r="N624" i="37" s="1"/>
  <c r="I624" i="37"/>
  <c r="H624" i="37"/>
  <c r="D624" i="37"/>
  <c r="K623" i="37"/>
  <c r="L623" i="37" s="1"/>
  <c r="N623" i="37" s="1"/>
  <c r="I623" i="37"/>
  <c r="D623" i="37"/>
  <c r="K622" i="37"/>
  <c r="L622" i="37" s="1"/>
  <c r="D622" i="37"/>
  <c r="K621" i="37"/>
  <c r="L621" i="37" s="1"/>
  <c r="D621" i="37"/>
  <c r="K620" i="37"/>
  <c r="L620" i="37" s="1"/>
  <c r="I620" i="37"/>
  <c r="H620" i="37"/>
  <c r="D620" i="37"/>
  <c r="K619" i="37"/>
  <c r="L619" i="37" s="1"/>
  <c r="N619" i="37" s="1"/>
  <c r="P619" i="37" s="1"/>
  <c r="I619" i="37"/>
  <c r="D619" i="37"/>
  <c r="K618" i="37"/>
  <c r="L618" i="37" s="1"/>
  <c r="D618" i="37"/>
  <c r="K617" i="37"/>
  <c r="L617" i="37" s="1"/>
  <c r="D617" i="37"/>
  <c r="K616" i="37"/>
  <c r="L616" i="37" s="1"/>
  <c r="M616" i="37" s="1"/>
  <c r="O616" i="37" s="1"/>
  <c r="I616" i="37"/>
  <c r="H616" i="37"/>
  <c r="D616" i="37"/>
  <c r="K615" i="37"/>
  <c r="L615" i="37" s="1"/>
  <c r="N615" i="37" s="1"/>
  <c r="I615" i="37"/>
  <c r="D615" i="37"/>
  <c r="K614" i="37"/>
  <c r="L614" i="37" s="1"/>
  <c r="D614" i="37"/>
  <c r="K613" i="37"/>
  <c r="L613" i="37" s="1"/>
  <c r="D613" i="37"/>
  <c r="K612" i="37"/>
  <c r="L612" i="37" s="1"/>
  <c r="N612" i="37" s="1"/>
  <c r="P612" i="37" s="1"/>
  <c r="I612" i="37"/>
  <c r="H612" i="37"/>
  <c r="D612" i="37"/>
  <c r="K611" i="37"/>
  <c r="L611" i="37" s="1"/>
  <c r="N611" i="37" s="1"/>
  <c r="P611" i="37" s="1"/>
  <c r="I611" i="37"/>
  <c r="D611" i="37"/>
  <c r="K610" i="37"/>
  <c r="L610" i="37" s="1"/>
  <c r="D610" i="37"/>
  <c r="K609" i="37"/>
  <c r="L609" i="37" s="1"/>
  <c r="D609" i="37"/>
  <c r="K608" i="37"/>
  <c r="L608" i="37" s="1"/>
  <c r="I608" i="37"/>
  <c r="H608" i="37"/>
  <c r="D608" i="37"/>
  <c r="K607" i="37"/>
  <c r="L607" i="37" s="1"/>
  <c r="D607" i="37"/>
  <c r="K606" i="37"/>
  <c r="L606" i="37" s="1"/>
  <c r="H606" i="37"/>
  <c r="D606" i="37"/>
  <c r="K605" i="37"/>
  <c r="L605" i="37" s="1"/>
  <c r="I605" i="37"/>
  <c r="H605" i="37"/>
  <c r="D605" i="37"/>
  <c r="K604" i="37"/>
  <c r="L604" i="37" s="1"/>
  <c r="M604" i="37" s="1"/>
  <c r="O604" i="37" s="1"/>
  <c r="I604" i="37"/>
  <c r="H604" i="37"/>
  <c r="D604" i="37"/>
  <c r="K603" i="37"/>
  <c r="L603" i="37" s="1"/>
  <c r="D603" i="37"/>
  <c r="K602" i="37"/>
  <c r="L602" i="37" s="1"/>
  <c r="H602" i="37"/>
  <c r="D602" i="37"/>
  <c r="N601" i="37"/>
  <c r="M601" i="37"/>
  <c r="K601" i="37"/>
  <c r="L601" i="37" s="1"/>
  <c r="I601" i="37"/>
  <c r="H601" i="37"/>
  <c r="D601" i="37"/>
  <c r="K600" i="37"/>
  <c r="L600" i="37" s="1"/>
  <c r="I600" i="37"/>
  <c r="H600" i="37"/>
  <c r="D600" i="37"/>
  <c r="K599" i="37"/>
  <c r="L599" i="37" s="1"/>
  <c r="N599" i="37" s="1"/>
  <c r="D599" i="37"/>
  <c r="K598" i="37"/>
  <c r="L598" i="37" s="1"/>
  <c r="D598" i="37"/>
  <c r="K597" i="37"/>
  <c r="L597" i="37" s="1"/>
  <c r="D597" i="37"/>
  <c r="K596" i="37"/>
  <c r="L596" i="37" s="1"/>
  <c r="N596" i="37" s="1"/>
  <c r="P596" i="37" s="1"/>
  <c r="I596" i="37"/>
  <c r="H596" i="37"/>
  <c r="D596" i="37"/>
  <c r="K595" i="37"/>
  <c r="L595" i="37" s="1"/>
  <c r="I595" i="37"/>
  <c r="D595" i="37"/>
  <c r="K594" i="37"/>
  <c r="L594" i="37" s="1"/>
  <c r="M594" i="37" s="1"/>
  <c r="D594" i="37"/>
  <c r="K593" i="37"/>
  <c r="L593" i="37" s="1"/>
  <c r="D593" i="37"/>
  <c r="K592" i="37"/>
  <c r="L592" i="37" s="1"/>
  <c r="I592" i="37"/>
  <c r="H592" i="37"/>
  <c r="D592" i="37"/>
  <c r="K591" i="37"/>
  <c r="L591" i="37" s="1"/>
  <c r="I591" i="37"/>
  <c r="D591" i="37"/>
  <c r="K590" i="37"/>
  <c r="L590" i="37" s="1"/>
  <c r="H590" i="37"/>
  <c r="D590" i="37"/>
  <c r="K589" i="37"/>
  <c r="L589" i="37" s="1"/>
  <c r="I589" i="37"/>
  <c r="H589" i="37"/>
  <c r="D589" i="37"/>
  <c r="K588" i="37"/>
  <c r="L588" i="37" s="1"/>
  <c r="N588" i="37" s="1"/>
  <c r="P588" i="37" s="1"/>
  <c r="I588" i="37"/>
  <c r="H588" i="37"/>
  <c r="D588" i="37"/>
  <c r="K587" i="37"/>
  <c r="L587" i="37" s="1"/>
  <c r="D587" i="37"/>
  <c r="K586" i="37"/>
  <c r="L586" i="37" s="1"/>
  <c r="H586" i="37"/>
  <c r="D586" i="37"/>
  <c r="K585" i="37"/>
  <c r="L585" i="37" s="1"/>
  <c r="M585" i="37" s="1"/>
  <c r="I585" i="37"/>
  <c r="H585" i="37"/>
  <c r="D585" i="37"/>
  <c r="K584" i="37"/>
  <c r="L584" i="37" s="1"/>
  <c r="I584" i="37"/>
  <c r="H584" i="37"/>
  <c r="D584" i="37"/>
  <c r="K583" i="37"/>
  <c r="L583" i="37" s="1"/>
  <c r="N583" i="37" s="1"/>
  <c r="D583" i="37"/>
  <c r="K582" i="37"/>
  <c r="L582" i="37" s="1"/>
  <c r="D582" i="37"/>
  <c r="K581" i="37"/>
  <c r="L581" i="37" s="1"/>
  <c r="N581" i="37" s="1"/>
  <c r="P581" i="37" s="1"/>
  <c r="I581" i="37"/>
  <c r="D581" i="37"/>
  <c r="K580" i="37"/>
  <c r="L580" i="37" s="1"/>
  <c r="I580" i="37"/>
  <c r="H580" i="37"/>
  <c r="D580" i="37"/>
  <c r="K579" i="37"/>
  <c r="L579" i="37" s="1"/>
  <c r="I579" i="37"/>
  <c r="D579" i="37"/>
  <c r="K578" i="37"/>
  <c r="L578" i="37" s="1"/>
  <c r="D578" i="37"/>
  <c r="K577" i="37"/>
  <c r="L577" i="37" s="1"/>
  <c r="D577" i="37"/>
  <c r="K576" i="37"/>
  <c r="L576" i="37" s="1"/>
  <c r="I576" i="37"/>
  <c r="H576" i="37"/>
  <c r="D576" i="37"/>
  <c r="K575" i="37"/>
  <c r="L575" i="37" s="1"/>
  <c r="I575" i="37"/>
  <c r="D575" i="37"/>
  <c r="K574" i="37"/>
  <c r="L574" i="37" s="1"/>
  <c r="H574" i="37"/>
  <c r="D574" i="37"/>
  <c r="K573" i="37"/>
  <c r="L573" i="37" s="1"/>
  <c r="M573" i="37" s="1"/>
  <c r="H573" i="37"/>
  <c r="D573" i="37"/>
  <c r="K572" i="37"/>
  <c r="L572" i="37" s="1"/>
  <c r="I572" i="37"/>
  <c r="H572" i="37"/>
  <c r="D572" i="37"/>
  <c r="K571" i="37"/>
  <c r="L571" i="37" s="1"/>
  <c r="D571" i="37"/>
  <c r="K570" i="37"/>
  <c r="L570" i="37" s="1"/>
  <c r="D570" i="37"/>
  <c r="K569" i="37"/>
  <c r="L569" i="37" s="1"/>
  <c r="M569" i="37" s="1"/>
  <c r="H569" i="37"/>
  <c r="D569" i="37"/>
  <c r="K568" i="37"/>
  <c r="L568" i="37" s="1"/>
  <c r="I568" i="37"/>
  <c r="H568" i="37"/>
  <c r="D568" i="37"/>
  <c r="K567" i="37"/>
  <c r="L567" i="37" s="1"/>
  <c r="N567" i="37" s="1"/>
  <c r="P567" i="37" s="1"/>
  <c r="I567" i="37"/>
  <c r="D567" i="37"/>
  <c r="K566" i="37"/>
  <c r="L566" i="37" s="1"/>
  <c r="D566" i="37"/>
  <c r="K565" i="37"/>
  <c r="L565" i="37" s="1"/>
  <c r="M565" i="37" s="1"/>
  <c r="O565" i="37" s="1"/>
  <c r="H565" i="37"/>
  <c r="D565" i="37"/>
  <c r="N565" i="37" s="1"/>
  <c r="K564" i="37"/>
  <c r="L564" i="37" s="1"/>
  <c r="M564" i="37" s="1"/>
  <c r="O564" i="37" s="1"/>
  <c r="I564" i="37"/>
  <c r="H564" i="37"/>
  <c r="D564" i="37"/>
  <c r="K563" i="37"/>
  <c r="L563" i="37" s="1"/>
  <c r="N563" i="37" s="1"/>
  <c r="P563" i="37" s="1"/>
  <c r="I563" i="37"/>
  <c r="D563" i="37"/>
  <c r="K562" i="37"/>
  <c r="L562" i="37" s="1"/>
  <c r="D562" i="37"/>
  <c r="K561" i="37"/>
  <c r="L561" i="37" s="1"/>
  <c r="M561" i="37" s="1"/>
  <c r="H561" i="37"/>
  <c r="D561" i="37"/>
  <c r="K560" i="37"/>
  <c r="L560" i="37" s="1"/>
  <c r="I560" i="37"/>
  <c r="H560" i="37"/>
  <c r="D560" i="37"/>
  <c r="K559" i="37"/>
  <c r="L559" i="37" s="1"/>
  <c r="N559" i="37" s="1"/>
  <c r="P559" i="37" s="1"/>
  <c r="I559" i="37"/>
  <c r="D559" i="37"/>
  <c r="K558" i="37"/>
  <c r="L558" i="37" s="1"/>
  <c r="D558" i="37"/>
  <c r="K557" i="37"/>
  <c r="L557" i="37" s="1"/>
  <c r="M557" i="37" s="1"/>
  <c r="O557" i="37" s="1"/>
  <c r="H557" i="37"/>
  <c r="D557" i="37"/>
  <c r="K556" i="37"/>
  <c r="L556" i="37" s="1"/>
  <c r="M556" i="37" s="1"/>
  <c r="O556" i="37" s="1"/>
  <c r="I556" i="37"/>
  <c r="H556" i="37"/>
  <c r="D556" i="37"/>
  <c r="K555" i="37"/>
  <c r="L555" i="37" s="1"/>
  <c r="N555" i="37" s="1"/>
  <c r="P555" i="37" s="1"/>
  <c r="I555" i="37"/>
  <c r="D555" i="37"/>
  <c r="K554" i="37"/>
  <c r="L554" i="37" s="1"/>
  <c r="D554" i="37"/>
  <c r="K553" i="37"/>
  <c r="L553" i="37" s="1"/>
  <c r="M553" i="37" s="1"/>
  <c r="H553" i="37"/>
  <c r="D553" i="37"/>
  <c r="K552" i="37"/>
  <c r="L552" i="37" s="1"/>
  <c r="I552" i="37"/>
  <c r="H552" i="37"/>
  <c r="D552" i="37"/>
  <c r="K551" i="37"/>
  <c r="L551" i="37" s="1"/>
  <c r="N551" i="37" s="1"/>
  <c r="P551" i="37" s="1"/>
  <c r="I551" i="37"/>
  <c r="D551" i="37"/>
  <c r="K550" i="37"/>
  <c r="L550" i="37" s="1"/>
  <c r="D550" i="37"/>
  <c r="K549" i="37"/>
  <c r="L549" i="37" s="1"/>
  <c r="M549" i="37" s="1"/>
  <c r="O549" i="37" s="1"/>
  <c r="H549" i="37"/>
  <c r="D549" i="37"/>
  <c r="K548" i="37"/>
  <c r="L548" i="37" s="1"/>
  <c r="I548" i="37"/>
  <c r="H548" i="37"/>
  <c r="D548" i="37"/>
  <c r="K547" i="37"/>
  <c r="L547" i="37" s="1"/>
  <c r="N547" i="37" s="1"/>
  <c r="P547" i="37" s="1"/>
  <c r="I547" i="37"/>
  <c r="D547" i="37"/>
  <c r="K546" i="37"/>
  <c r="L546" i="37" s="1"/>
  <c r="D546" i="37"/>
  <c r="K545" i="37"/>
  <c r="L545" i="37" s="1"/>
  <c r="M545" i="37" s="1"/>
  <c r="H545" i="37"/>
  <c r="D545" i="37"/>
  <c r="K544" i="37"/>
  <c r="L544" i="37" s="1"/>
  <c r="I544" i="37"/>
  <c r="H544" i="37"/>
  <c r="D544" i="37"/>
  <c r="K543" i="37"/>
  <c r="L543" i="37" s="1"/>
  <c r="N543" i="37" s="1"/>
  <c r="P543" i="37" s="1"/>
  <c r="I543" i="37"/>
  <c r="D543" i="37"/>
  <c r="M543" i="37" s="1"/>
  <c r="K542" i="37"/>
  <c r="L542" i="37" s="1"/>
  <c r="D542" i="37"/>
  <c r="K541" i="37"/>
  <c r="L541" i="37" s="1"/>
  <c r="M541" i="37" s="1"/>
  <c r="O541" i="37" s="1"/>
  <c r="H541" i="37"/>
  <c r="D541" i="37"/>
  <c r="K540" i="37"/>
  <c r="L540" i="37" s="1"/>
  <c r="I540" i="37"/>
  <c r="H540" i="37"/>
  <c r="D540" i="37"/>
  <c r="K539" i="37"/>
  <c r="L539" i="37" s="1"/>
  <c r="N539" i="37" s="1"/>
  <c r="P539" i="37" s="1"/>
  <c r="I539" i="37"/>
  <c r="D539" i="37"/>
  <c r="K538" i="37"/>
  <c r="L538" i="37" s="1"/>
  <c r="D538" i="37"/>
  <c r="K537" i="37"/>
  <c r="L537" i="37" s="1"/>
  <c r="M537" i="37" s="1"/>
  <c r="H537" i="37"/>
  <c r="D537" i="37"/>
  <c r="K536" i="37"/>
  <c r="L536" i="37" s="1"/>
  <c r="I536" i="37"/>
  <c r="H536" i="37"/>
  <c r="D536" i="37"/>
  <c r="K535" i="37"/>
  <c r="L535" i="37" s="1"/>
  <c r="N535" i="37" s="1"/>
  <c r="P535" i="37" s="1"/>
  <c r="I535" i="37"/>
  <c r="D535" i="37"/>
  <c r="K534" i="37"/>
  <c r="L534" i="37" s="1"/>
  <c r="D534" i="37"/>
  <c r="K533" i="37"/>
  <c r="L533" i="37" s="1"/>
  <c r="M533" i="37" s="1"/>
  <c r="O533" i="37" s="1"/>
  <c r="H533" i="37"/>
  <c r="D533" i="37"/>
  <c r="K532" i="37"/>
  <c r="L532" i="37" s="1"/>
  <c r="I532" i="37"/>
  <c r="H532" i="37"/>
  <c r="D532" i="37"/>
  <c r="K531" i="37"/>
  <c r="L531" i="37" s="1"/>
  <c r="N531" i="37" s="1"/>
  <c r="P531" i="37" s="1"/>
  <c r="I531" i="37"/>
  <c r="D531" i="37"/>
  <c r="K530" i="37"/>
  <c r="L530" i="37" s="1"/>
  <c r="D530" i="37"/>
  <c r="K529" i="37"/>
  <c r="L529" i="37" s="1"/>
  <c r="M529" i="37" s="1"/>
  <c r="H529" i="37"/>
  <c r="D529" i="37"/>
  <c r="K528" i="37"/>
  <c r="L528" i="37" s="1"/>
  <c r="I528" i="37"/>
  <c r="H528" i="37"/>
  <c r="D528" i="37"/>
  <c r="K527" i="37"/>
  <c r="L527" i="37" s="1"/>
  <c r="N527" i="37" s="1"/>
  <c r="P527" i="37" s="1"/>
  <c r="I527" i="37"/>
  <c r="D527" i="37"/>
  <c r="K526" i="37"/>
  <c r="L526" i="37" s="1"/>
  <c r="D526" i="37"/>
  <c r="K525" i="37"/>
  <c r="L525" i="37" s="1"/>
  <c r="M525" i="37" s="1"/>
  <c r="O525" i="37" s="1"/>
  <c r="H525" i="37"/>
  <c r="D525" i="37"/>
  <c r="K524" i="37"/>
  <c r="L524" i="37" s="1"/>
  <c r="M524" i="37" s="1"/>
  <c r="O524" i="37" s="1"/>
  <c r="I524" i="37"/>
  <c r="H524" i="37"/>
  <c r="D524" i="37"/>
  <c r="K523" i="37"/>
  <c r="L523" i="37" s="1"/>
  <c r="N523" i="37" s="1"/>
  <c r="P523" i="37" s="1"/>
  <c r="I523" i="37"/>
  <c r="D523" i="37"/>
  <c r="K522" i="37"/>
  <c r="L522" i="37" s="1"/>
  <c r="D522" i="37"/>
  <c r="K521" i="37"/>
  <c r="L521" i="37" s="1"/>
  <c r="M521" i="37" s="1"/>
  <c r="H521" i="37"/>
  <c r="D521" i="37"/>
  <c r="K520" i="37"/>
  <c r="L520" i="37" s="1"/>
  <c r="I520" i="37"/>
  <c r="H520" i="37"/>
  <c r="D520" i="37"/>
  <c r="K519" i="37"/>
  <c r="L519" i="37" s="1"/>
  <c r="N519" i="37" s="1"/>
  <c r="P519" i="37" s="1"/>
  <c r="I519" i="37"/>
  <c r="D519" i="37"/>
  <c r="K518" i="37"/>
  <c r="L518" i="37" s="1"/>
  <c r="D518" i="37"/>
  <c r="K517" i="37"/>
  <c r="L517" i="37" s="1"/>
  <c r="M517" i="37" s="1"/>
  <c r="O517" i="37" s="1"/>
  <c r="H517" i="37"/>
  <c r="D517" i="37"/>
  <c r="K516" i="37"/>
  <c r="L516" i="37" s="1"/>
  <c r="I516" i="37"/>
  <c r="H516" i="37"/>
  <c r="D516" i="37"/>
  <c r="K515" i="37"/>
  <c r="L515" i="37" s="1"/>
  <c r="N515" i="37" s="1"/>
  <c r="P515" i="37" s="1"/>
  <c r="I515" i="37"/>
  <c r="D515" i="37"/>
  <c r="K514" i="37"/>
  <c r="L514" i="37" s="1"/>
  <c r="D514" i="37"/>
  <c r="K513" i="37"/>
  <c r="L513" i="37" s="1"/>
  <c r="M513" i="37" s="1"/>
  <c r="H513" i="37"/>
  <c r="D513" i="37"/>
  <c r="K512" i="37"/>
  <c r="L512" i="37" s="1"/>
  <c r="I512" i="37"/>
  <c r="H512" i="37"/>
  <c r="D512" i="37"/>
  <c r="K511" i="37"/>
  <c r="L511" i="37" s="1"/>
  <c r="N511" i="37" s="1"/>
  <c r="P511" i="37" s="1"/>
  <c r="I511" i="37"/>
  <c r="D511" i="37"/>
  <c r="K510" i="37"/>
  <c r="L510" i="37" s="1"/>
  <c r="D510" i="37"/>
  <c r="K509" i="37"/>
  <c r="L509" i="37" s="1"/>
  <c r="M509" i="37" s="1"/>
  <c r="O509" i="37" s="1"/>
  <c r="H509" i="37"/>
  <c r="D509" i="37"/>
  <c r="K508" i="37"/>
  <c r="L508" i="37" s="1"/>
  <c r="I508" i="37"/>
  <c r="H508" i="37"/>
  <c r="D508" i="37"/>
  <c r="K507" i="37"/>
  <c r="L507" i="37" s="1"/>
  <c r="N507" i="37" s="1"/>
  <c r="P507" i="37" s="1"/>
  <c r="I507" i="37"/>
  <c r="D507" i="37"/>
  <c r="K506" i="37"/>
  <c r="L506" i="37" s="1"/>
  <c r="D506" i="37"/>
  <c r="K505" i="37"/>
  <c r="L505" i="37" s="1"/>
  <c r="M505" i="37" s="1"/>
  <c r="H505" i="37"/>
  <c r="D505" i="37"/>
  <c r="K504" i="37"/>
  <c r="L504" i="37" s="1"/>
  <c r="I504" i="37"/>
  <c r="H504" i="37"/>
  <c r="D504" i="37"/>
  <c r="K503" i="37"/>
  <c r="L503" i="37" s="1"/>
  <c r="N503" i="37" s="1"/>
  <c r="P503" i="37" s="1"/>
  <c r="I503" i="37"/>
  <c r="D503" i="37"/>
  <c r="K502" i="37"/>
  <c r="L502" i="37" s="1"/>
  <c r="D502" i="37"/>
  <c r="K501" i="37"/>
  <c r="L501" i="37" s="1"/>
  <c r="M501" i="37" s="1"/>
  <c r="O501" i="37" s="1"/>
  <c r="H501" i="37"/>
  <c r="D501" i="37"/>
  <c r="K500" i="37"/>
  <c r="L500" i="37" s="1"/>
  <c r="I500" i="37"/>
  <c r="H500" i="37"/>
  <c r="D500" i="37"/>
  <c r="K499" i="37"/>
  <c r="L499" i="37" s="1"/>
  <c r="N499" i="37" s="1"/>
  <c r="P499" i="37" s="1"/>
  <c r="I499" i="37"/>
  <c r="D499" i="37"/>
  <c r="K498" i="37"/>
  <c r="L498" i="37" s="1"/>
  <c r="D498" i="37"/>
  <c r="K497" i="37"/>
  <c r="L497" i="37" s="1"/>
  <c r="M497" i="37" s="1"/>
  <c r="H497" i="37"/>
  <c r="D497" i="37"/>
  <c r="K496" i="37"/>
  <c r="L496" i="37" s="1"/>
  <c r="N496" i="37" s="1"/>
  <c r="I496" i="37"/>
  <c r="H496" i="37"/>
  <c r="D496" i="37"/>
  <c r="K495" i="37"/>
  <c r="L495" i="37" s="1"/>
  <c r="N495" i="37" s="1"/>
  <c r="P495" i="37" s="1"/>
  <c r="I495" i="37"/>
  <c r="H495" i="37"/>
  <c r="D495" i="37"/>
  <c r="K494" i="37"/>
  <c r="L494" i="37" s="1"/>
  <c r="D494" i="37"/>
  <c r="K493" i="37"/>
  <c r="L493" i="37" s="1"/>
  <c r="M493" i="37" s="1"/>
  <c r="O493" i="37" s="1"/>
  <c r="H493" i="37"/>
  <c r="D493" i="37"/>
  <c r="K492" i="37"/>
  <c r="L492" i="37" s="1"/>
  <c r="I492" i="37"/>
  <c r="H492" i="37"/>
  <c r="D492" i="37"/>
  <c r="K491" i="37"/>
  <c r="L491" i="37" s="1"/>
  <c r="I491" i="37"/>
  <c r="H491" i="37"/>
  <c r="D491" i="37"/>
  <c r="K490" i="37"/>
  <c r="L490" i="37" s="1"/>
  <c r="D490" i="37"/>
  <c r="K489" i="37"/>
  <c r="L489" i="37" s="1"/>
  <c r="M489" i="37" s="1"/>
  <c r="O489" i="37" s="1"/>
  <c r="H489" i="37"/>
  <c r="D489" i="37"/>
  <c r="K488" i="37"/>
  <c r="L488" i="37" s="1"/>
  <c r="N488" i="37" s="1"/>
  <c r="I488" i="37"/>
  <c r="H488" i="37"/>
  <c r="D488" i="37"/>
  <c r="K487" i="37"/>
  <c r="L487" i="37" s="1"/>
  <c r="I487" i="37"/>
  <c r="H487" i="37"/>
  <c r="D487" i="37"/>
  <c r="K486" i="37"/>
  <c r="L486" i="37" s="1"/>
  <c r="D486" i="37"/>
  <c r="K485" i="37"/>
  <c r="L485" i="37" s="1"/>
  <c r="M485" i="37" s="1"/>
  <c r="H485" i="37"/>
  <c r="D485" i="37"/>
  <c r="K484" i="37"/>
  <c r="L484" i="37" s="1"/>
  <c r="I484" i="37"/>
  <c r="H484" i="37"/>
  <c r="D484" i="37"/>
  <c r="K483" i="37"/>
  <c r="L483" i="37" s="1"/>
  <c r="M483" i="37" s="1"/>
  <c r="O483" i="37" s="1"/>
  <c r="I483" i="37"/>
  <c r="H483" i="37"/>
  <c r="D483" i="37"/>
  <c r="K482" i="37"/>
  <c r="L482" i="37" s="1"/>
  <c r="D482" i="37"/>
  <c r="K481" i="37"/>
  <c r="L481" i="37" s="1"/>
  <c r="H481" i="37"/>
  <c r="D481" i="37"/>
  <c r="K480" i="37"/>
  <c r="L480" i="37" s="1"/>
  <c r="M480" i="37" s="1"/>
  <c r="I480" i="37"/>
  <c r="H480" i="37"/>
  <c r="D480" i="37"/>
  <c r="K479" i="37"/>
  <c r="L479" i="37" s="1"/>
  <c r="M479" i="37" s="1"/>
  <c r="O479" i="37" s="1"/>
  <c r="I479" i="37"/>
  <c r="H479" i="37"/>
  <c r="D479" i="37"/>
  <c r="K478" i="37"/>
  <c r="L478" i="37" s="1"/>
  <c r="D478" i="37"/>
  <c r="K477" i="37"/>
  <c r="L477" i="37" s="1"/>
  <c r="H477" i="37"/>
  <c r="D477" i="37"/>
  <c r="K476" i="37"/>
  <c r="L476" i="37" s="1"/>
  <c r="M476" i="37" s="1"/>
  <c r="I476" i="37"/>
  <c r="H476" i="37"/>
  <c r="D476" i="37"/>
  <c r="K475" i="37"/>
  <c r="L475" i="37" s="1"/>
  <c r="M475" i="37" s="1"/>
  <c r="O475" i="37" s="1"/>
  <c r="I475" i="37"/>
  <c r="H475" i="37"/>
  <c r="D475" i="37"/>
  <c r="K474" i="37"/>
  <c r="L474" i="37" s="1"/>
  <c r="D474" i="37"/>
  <c r="K473" i="37"/>
  <c r="L473" i="37" s="1"/>
  <c r="H473" i="37"/>
  <c r="D473" i="37"/>
  <c r="K472" i="37"/>
  <c r="L472" i="37" s="1"/>
  <c r="N472" i="37" s="1"/>
  <c r="I472" i="37"/>
  <c r="H472" i="37"/>
  <c r="D472" i="37"/>
  <c r="K471" i="37"/>
  <c r="L471" i="37" s="1"/>
  <c r="M471" i="37" s="1"/>
  <c r="O471" i="37" s="1"/>
  <c r="I471" i="37"/>
  <c r="H471" i="37"/>
  <c r="D471" i="37"/>
  <c r="K470" i="37"/>
  <c r="L470" i="37" s="1"/>
  <c r="D470" i="37"/>
  <c r="K469" i="37"/>
  <c r="L469" i="37" s="1"/>
  <c r="H469" i="37"/>
  <c r="D469" i="37"/>
  <c r="K468" i="37"/>
  <c r="L468" i="37" s="1"/>
  <c r="I468" i="37"/>
  <c r="H468" i="37"/>
  <c r="D468" i="37"/>
  <c r="K467" i="37"/>
  <c r="L467" i="37" s="1"/>
  <c r="M467" i="37" s="1"/>
  <c r="O467" i="37" s="1"/>
  <c r="I467" i="37"/>
  <c r="H467" i="37"/>
  <c r="D467" i="37"/>
  <c r="K466" i="37"/>
  <c r="L466" i="37" s="1"/>
  <c r="D466" i="37"/>
  <c r="K465" i="37"/>
  <c r="L465" i="37" s="1"/>
  <c r="H465" i="37"/>
  <c r="D465" i="37"/>
  <c r="K464" i="37"/>
  <c r="L464" i="37" s="1"/>
  <c r="M464" i="37" s="1"/>
  <c r="I464" i="37"/>
  <c r="H464" i="37"/>
  <c r="D464" i="37"/>
  <c r="K463" i="37"/>
  <c r="L463" i="37" s="1"/>
  <c r="M463" i="37" s="1"/>
  <c r="O463" i="37" s="1"/>
  <c r="I463" i="37"/>
  <c r="H463" i="37"/>
  <c r="D463" i="37"/>
  <c r="K462" i="37"/>
  <c r="L462" i="37" s="1"/>
  <c r="D462" i="37"/>
  <c r="K461" i="37"/>
  <c r="L461" i="37" s="1"/>
  <c r="H461" i="37"/>
  <c r="D461" i="37"/>
  <c r="K460" i="37"/>
  <c r="L460" i="37" s="1"/>
  <c r="M460" i="37" s="1"/>
  <c r="I460" i="37"/>
  <c r="H460" i="37"/>
  <c r="D460" i="37"/>
  <c r="K459" i="37"/>
  <c r="L459" i="37" s="1"/>
  <c r="M459" i="37" s="1"/>
  <c r="O459" i="37" s="1"/>
  <c r="I459" i="37"/>
  <c r="H459" i="37"/>
  <c r="D459" i="37"/>
  <c r="K458" i="37"/>
  <c r="L458" i="37" s="1"/>
  <c r="D458" i="37"/>
  <c r="K457" i="37"/>
  <c r="L457" i="37" s="1"/>
  <c r="H457" i="37"/>
  <c r="D457" i="37"/>
  <c r="K456" i="37"/>
  <c r="L456" i="37" s="1"/>
  <c r="N456" i="37" s="1"/>
  <c r="I456" i="37"/>
  <c r="H456" i="37"/>
  <c r="D456" i="37"/>
  <c r="K455" i="37"/>
  <c r="L455" i="37" s="1"/>
  <c r="M455" i="37" s="1"/>
  <c r="O455" i="37" s="1"/>
  <c r="I455" i="37"/>
  <c r="H455" i="37"/>
  <c r="D455" i="37"/>
  <c r="K454" i="37"/>
  <c r="L454" i="37" s="1"/>
  <c r="D454" i="37"/>
  <c r="K453" i="37"/>
  <c r="L453" i="37" s="1"/>
  <c r="H453" i="37"/>
  <c r="D453" i="37"/>
  <c r="K452" i="37"/>
  <c r="L452" i="37" s="1"/>
  <c r="M452" i="37" s="1"/>
  <c r="I452" i="37"/>
  <c r="H452" i="37"/>
  <c r="D452" i="37"/>
  <c r="K451" i="37"/>
  <c r="L451" i="37" s="1"/>
  <c r="M451" i="37" s="1"/>
  <c r="O451" i="37" s="1"/>
  <c r="I451" i="37"/>
  <c r="H451" i="37"/>
  <c r="D451" i="37"/>
  <c r="K450" i="37"/>
  <c r="L450" i="37" s="1"/>
  <c r="D450" i="37"/>
  <c r="K449" i="37"/>
  <c r="L449" i="37" s="1"/>
  <c r="H449" i="37"/>
  <c r="D449" i="37"/>
  <c r="K448" i="37"/>
  <c r="L448" i="37" s="1"/>
  <c r="I448" i="37"/>
  <c r="H448" i="37"/>
  <c r="D448" i="37"/>
  <c r="K447" i="37"/>
  <c r="L447" i="37" s="1"/>
  <c r="M447" i="37" s="1"/>
  <c r="O447" i="37" s="1"/>
  <c r="I447" i="37"/>
  <c r="H447" i="37"/>
  <c r="D447" i="37"/>
  <c r="K446" i="37"/>
  <c r="L446" i="37" s="1"/>
  <c r="D446" i="37"/>
  <c r="K445" i="37"/>
  <c r="L445" i="37" s="1"/>
  <c r="H445" i="37"/>
  <c r="D445" i="37"/>
  <c r="K444" i="37"/>
  <c r="L444" i="37" s="1"/>
  <c r="M444" i="37" s="1"/>
  <c r="I444" i="37"/>
  <c r="H444" i="37"/>
  <c r="D444" i="37"/>
  <c r="K443" i="37"/>
  <c r="L443" i="37" s="1"/>
  <c r="M443" i="37" s="1"/>
  <c r="O443" i="37" s="1"/>
  <c r="I443" i="37"/>
  <c r="H443" i="37"/>
  <c r="D443" i="37"/>
  <c r="K442" i="37"/>
  <c r="L442" i="37" s="1"/>
  <c r="D442" i="37"/>
  <c r="K441" i="37"/>
  <c r="L441" i="37" s="1"/>
  <c r="H441" i="37"/>
  <c r="D441" i="37"/>
  <c r="K440" i="37"/>
  <c r="L440" i="37" s="1"/>
  <c r="N440" i="37" s="1"/>
  <c r="I440" i="37"/>
  <c r="H440" i="37"/>
  <c r="D440" i="37"/>
  <c r="K439" i="37"/>
  <c r="L439" i="37" s="1"/>
  <c r="M439" i="37" s="1"/>
  <c r="O439" i="37" s="1"/>
  <c r="I439" i="37"/>
  <c r="H439" i="37"/>
  <c r="D439" i="37"/>
  <c r="K438" i="37"/>
  <c r="L438" i="37" s="1"/>
  <c r="D438" i="37"/>
  <c r="K437" i="37"/>
  <c r="L437" i="37" s="1"/>
  <c r="H437" i="37"/>
  <c r="D437" i="37"/>
  <c r="K436" i="37"/>
  <c r="L436" i="37" s="1"/>
  <c r="I436" i="37"/>
  <c r="H436" i="37"/>
  <c r="D436" i="37"/>
  <c r="K435" i="37"/>
  <c r="L435" i="37" s="1"/>
  <c r="M435" i="37" s="1"/>
  <c r="O435" i="37" s="1"/>
  <c r="I435" i="37"/>
  <c r="H435" i="37"/>
  <c r="D435" i="37"/>
  <c r="K434" i="37"/>
  <c r="L434" i="37" s="1"/>
  <c r="I434" i="37"/>
  <c r="D434" i="37"/>
  <c r="K433" i="37"/>
  <c r="L433" i="37" s="1"/>
  <c r="M433" i="37" s="1"/>
  <c r="D433" i="37"/>
  <c r="K432" i="37"/>
  <c r="L432" i="37" s="1"/>
  <c r="D432" i="37"/>
  <c r="K431" i="37"/>
  <c r="L431" i="37" s="1"/>
  <c r="I431" i="37"/>
  <c r="H431" i="37"/>
  <c r="D431" i="37"/>
  <c r="K430" i="37"/>
  <c r="L430" i="37" s="1"/>
  <c r="I430" i="37"/>
  <c r="D430" i="37"/>
  <c r="K429" i="37"/>
  <c r="L429" i="37" s="1"/>
  <c r="H429" i="37"/>
  <c r="D429" i="37"/>
  <c r="K428" i="37"/>
  <c r="L428" i="37" s="1"/>
  <c r="M428" i="37" s="1"/>
  <c r="I428" i="37"/>
  <c r="H428" i="37"/>
  <c r="D428" i="37"/>
  <c r="K427" i="37"/>
  <c r="L427" i="37" s="1"/>
  <c r="I427" i="37"/>
  <c r="H427" i="37"/>
  <c r="D427" i="37"/>
  <c r="L426" i="37"/>
  <c r="K426" i="37"/>
  <c r="D426" i="37"/>
  <c r="K425" i="37"/>
  <c r="L425" i="37" s="1"/>
  <c r="D425" i="37"/>
  <c r="K424" i="37"/>
  <c r="L424" i="37" s="1"/>
  <c r="I424" i="37"/>
  <c r="H424" i="37"/>
  <c r="D424" i="37"/>
  <c r="K423" i="37"/>
  <c r="L423" i="37" s="1"/>
  <c r="M423" i="37" s="1"/>
  <c r="O423" i="37" s="1"/>
  <c r="I423" i="37"/>
  <c r="H423" i="37"/>
  <c r="D423" i="37"/>
  <c r="K422" i="37"/>
  <c r="L422" i="37" s="1"/>
  <c r="D422" i="37"/>
  <c r="K421" i="37"/>
  <c r="L421" i="37" s="1"/>
  <c r="D421" i="37"/>
  <c r="K420" i="37"/>
  <c r="L420" i="37" s="1"/>
  <c r="I420" i="37"/>
  <c r="H420" i="37"/>
  <c r="D420" i="37"/>
  <c r="K419" i="37"/>
  <c r="L419" i="37" s="1"/>
  <c r="I419" i="37"/>
  <c r="H419" i="37"/>
  <c r="D419" i="37"/>
  <c r="K418" i="37"/>
  <c r="L418" i="37" s="1"/>
  <c r="D418" i="37"/>
  <c r="N418" i="37" s="1"/>
  <c r="K417" i="37"/>
  <c r="L417" i="37" s="1"/>
  <c r="D417" i="37"/>
  <c r="K416" i="37"/>
  <c r="L416" i="37" s="1"/>
  <c r="I416" i="37"/>
  <c r="H416" i="37"/>
  <c r="D416" i="37"/>
  <c r="K415" i="37"/>
  <c r="L415" i="37" s="1"/>
  <c r="M415" i="37" s="1"/>
  <c r="O415" i="37" s="1"/>
  <c r="I415" i="37"/>
  <c r="H415" i="37"/>
  <c r="D415" i="37"/>
  <c r="K414" i="37"/>
  <c r="L414" i="37" s="1"/>
  <c r="D414" i="37"/>
  <c r="K413" i="37"/>
  <c r="L413" i="37" s="1"/>
  <c r="D413" i="37"/>
  <c r="K412" i="37"/>
  <c r="L412" i="37" s="1"/>
  <c r="I412" i="37"/>
  <c r="H412" i="37"/>
  <c r="D412" i="37"/>
  <c r="K411" i="37"/>
  <c r="L411" i="37" s="1"/>
  <c r="I411" i="37"/>
  <c r="H411" i="37"/>
  <c r="D411" i="37"/>
  <c r="K410" i="37"/>
  <c r="L410" i="37" s="1"/>
  <c r="D410" i="37"/>
  <c r="K409" i="37"/>
  <c r="L409" i="37" s="1"/>
  <c r="D409" i="37"/>
  <c r="K408" i="37"/>
  <c r="L408" i="37" s="1"/>
  <c r="M408" i="37" s="1"/>
  <c r="I408" i="37"/>
  <c r="H408" i="37"/>
  <c r="D408" i="37"/>
  <c r="K407" i="37"/>
  <c r="L407" i="37" s="1"/>
  <c r="M407" i="37" s="1"/>
  <c r="O407" i="37" s="1"/>
  <c r="I407" i="37"/>
  <c r="H407" i="37"/>
  <c r="D407" i="37"/>
  <c r="K406" i="37"/>
  <c r="L406" i="37" s="1"/>
  <c r="D406" i="37"/>
  <c r="K405" i="37"/>
  <c r="L405" i="37" s="1"/>
  <c r="D405" i="37"/>
  <c r="K404" i="37"/>
  <c r="L404" i="37" s="1"/>
  <c r="I404" i="37"/>
  <c r="H404" i="37"/>
  <c r="D404" i="37"/>
  <c r="K403" i="37"/>
  <c r="L403" i="37" s="1"/>
  <c r="M403" i="37" s="1"/>
  <c r="O403" i="37" s="1"/>
  <c r="I403" i="37"/>
  <c r="H403" i="37"/>
  <c r="D403" i="37"/>
  <c r="K402" i="37"/>
  <c r="L402" i="37" s="1"/>
  <c r="D402" i="37"/>
  <c r="K401" i="37"/>
  <c r="L401" i="37" s="1"/>
  <c r="D401" i="37"/>
  <c r="K400" i="37"/>
  <c r="L400" i="37" s="1"/>
  <c r="I400" i="37"/>
  <c r="H400" i="37"/>
  <c r="D400" i="37"/>
  <c r="K399" i="37"/>
  <c r="L399" i="37" s="1"/>
  <c r="I399" i="37"/>
  <c r="H399" i="37"/>
  <c r="D399" i="37"/>
  <c r="K398" i="37"/>
  <c r="L398" i="37" s="1"/>
  <c r="D398" i="37"/>
  <c r="K397" i="37"/>
  <c r="L397" i="37" s="1"/>
  <c r="D397" i="37"/>
  <c r="K396" i="37"/>
  <c r="L396" i="37" s="1"/>
  <c r="N396" i="37" s="1"/>
  <c r="P396" i="37" s="1"/>
  <c r="I396" i="37"/>
  <c r="H396" i="37"/>
  <c r="D396" i="37"/>
  <c r="K395" i="37"/>
  <c r="L395" i="37" s="1"/>
  <c r="I395" i="37"/>
  <c r="H395" i="37"/>
  <c r="D395" i="37"/>
  <c r="K394" i="37"/>
  <c r="L394" i="37" s="1"/>
  <c r="D394" i="37"/>
  <c r="K393" i="37"/>
  <c r="L393" i="37" s="1"/>
  <c r="D393" i="37"/>
  <c r="K392" i="37"/>
  <c r="L392" i="37" s="1"/>
  <c r="N392" i="37" s="1"/>
  <c r="P392" i="37" s="1"/>
  <c r="I392" i="37"/>
  <c r="H392" i="37"/>
  <c r="D392" i="37"/>
  <c r="K391" i="37"/>
  <c r="L391" i="37" s="1"/>
  <c r="M391" i="37" s="1"/>
  <c r="O391" i="37" s="1"/>
  <c r="I391" i="37"/>
  <c r="H391" i="37"/>
  <c r="D391" i="37"/>
  <c r="K390" i="37"/>
  <c r="L390" i="37" s="1"/>
  <c r="D390" i="37"/>
  <c r="K389" i="37"/>
  <c r="L389" i="37" s="1"/>
  <c r="D389" i="37"/>
  <c r="K388" i="37"/>
  <c r="L388" i="37" s="1"/>
  <c r="N388" i="37" s="1"/>
  <c r="P388" i="37" s="1"/>
  <c r="I388" i="37"/>
  <c r="H388" i="37"/>
  <c r="D388" i="37"/>
  <c r="K387" i="37"/>
  <c r="L387" i="37" s="1"/>
  <c r="I387" i="37"/>
  <c r="H387" i="37"/>
  <c r="D387" i="37"/>
  <c r="K386" i="37"/>
  <c r="L386" i="37" s="1"/>
  <c r="D386" i="37"/>
  <c r="K385" i="37"/>
  <c r="L385" i="37" s="1"/>
  <c r="D385" i="37"/>
  <c r="K384" i="37"/>
  <c r="L384" i="37" s="1"/>
  <c r="N384" i="37" s="1"/>
  <c r="I384" i="37"/>
  <c r="H384" i="37"/>
  <c r="D384" i="37"/>
  <c r="K383" i="37"/>
  <c r="L383" i="37" s="1"/>
  <c r="I383" i="37"/>
  <c r="H383" i="37"/>
  <c r="D383" i="37"/>
  <c r="L382" i="37"/>
  <c r="K382" i="37"/>
  <c r="D382" i="37"/>
  <c r="K381" i="37"/>
  <c r="L381" i="37" s="1"/>
  <c r="M381" i="37" s="1"/>
  <c r="D381" i="37"/>
  <c r="K380" i="37"/>
  <c r="L380" i="37" s="1"/>
  <c r="M380" i="37" s="1"/>
  <c r="I380" i="37"/>
  <c r="H380" i="37"/>
  <c r="D380" i="37"/>
  <c r="K379" i="37"/>
  <c r="L379" i="37" s="1"/>
  <c r="M379" i="37" s="1"/>
  <c r="O379" i="37" s="1"/>
  <c r="I379" i="37"/>
  <c r="H379" i="37"/>
  <c r="D379" i="37"/>
  <c r="K378" i="37"/>
  <c r="L378" i="37" s="1"/>
  <c r="D378" i="37"/>
  <c r="K377" i="37"/>
  <c r="L377" i="37" s="1"/>
  <c r="M377" i="37" s="1"/>
  <c r="D377" i="37"/>
  <c r="N376" i="37"/>
  <c r="K376" i="37"/>
  <c r="L376" i="37" s="1"/>
  <c r="M376" i="37" s="1"/>
  <c r="I376" i="37"/>
  <c r="H376" i="37"/>
  <c r="D376" i="37"/>
  <c r="K375" i="37"/>
  <c r="L375" i="37" s="1"/>
  <c r="M375" i="37" s="1"/>
  <c r="O375" i="37" s="1"/>
  <c r="I375" i="37"/>
  <c r="H375" i="37"/>
  <c r="D375" i="37"/>
  <c r="K374" i="37"/>
  <c r="L374" i="37" s="1"/>
  <c r="D374" i="37"/>
  <c r="K373" i="37"/>
  <c r="L373" i="37" s="1"/>
  <c r="M373" i="37" s="1"/>
  <c r="D373" i="37"/>
  <c r="K372" i="37"/>
  <c r="L372" i="37" s="1"/>
  <c r="M372" i="37" s="1"/>
  <c r="I372" i="37"/>
  <c r="H372" i="37"/>
  <c r="D372" i="37"/>
  <c r="K371" i="37"/>
  <c r="L371" i="37" s="1"/>
  <c r="I371" i="37"/>
  <c r="H371" i="37"/>
  <c r="D371" i="37"/>
  <c r="K370" i="37"/>
  <c r="L370" i="37" s="1"/>
  <c r="D370" i="37"/>
  <c r="K369" i="37"/>
  <c r="L369" i="37" s="1"/>
  <c r="H369" i="37"/>
  <c r="D369" i="37"/>
  <c r="K368" i="37"/>
  <c r="L368" i="37" s="1"/>
  <c r="M368" i="37" s="1"/>
  <c r="I368" i="37"/>
  <c r="H368" i="37"/>
  <c r="D368" i="37"/>
  <c r="K367" i="37"/>
  <c r="L367" i="37" s="1"/>
  <c r="I367" i="37"/>
  <c r="H367" i="37"/>
  <c r="D367" i="37"/>
  <c r="K366" i="37"/>
  <c r="L366" i="37" s="1"/>
  <c r="I366" i="37"/>
  <c r="D366" i="37"/>
  <c r="K365" i="37"/>
  <c r="L365" i="37" s="1"/>
  <c r="D365" i="37"/>
  <c r="K364" i="37"/>
  <c r="L364" i="37" s="1"/>
  <c r="D364" i="37"/>
  <c r="K363" i="37"/>
  <c r="L363" i="37" s="1"/>
  <c r="I363" i="37"/>
  <c r="H363" i="37"/>
  <c r="D363" i="37"/>
  <c r="K362" i="37"/>
  <c r="L362" i="37" s="1"/>
  <c r="I362" i="37"/>
  <c r="D362" i="37"/>
  <c r="K361" i="37"/>
  <c r="L361" i="37" s="1"/>
  <c r="H361" i="37"/>
  <c r="D361" i="37"/>
  <c r="L360" i="37"/>
  <c r="M360" i="37" s="1"/>
  <c r="K360" i="37"/>
  <c r="H360" i="37"/>
  <c r="D360" i="37"/>
  <c r="M359" i="37"/>
  <c r="O359" i="37" s="1"/>
  <c r="K359" i="37"/>
  <c r="L359" i="37" s="1"/>
  <c r="N359" i="37" s="1"/>
  <c r="P359" i="37" s="1"/>
  <c r="I359" i="37"/>
  <c r="H359" i="37"/>
  <c r="D359" i="37"/>
  <c r="K358" i="37"/>
  <c r="L358" i="37" s="1"/>
  <c r="I358" i="37"/>
  <c r="D358" i="37"/>
  <c r="K357" i="37"/>
  <c r="L357" i="37" s="1"/>
  <c r="H357" i="37"/>
  <c r="D357" i="37"/>
  <c r="K356" i="37"/>
  <c r="L356" i="37" s="1"/>
  <c r="I356" i="37"/>
  <c r="H356" i="37"/>
  <c r="D356" i="37"/>
  <c r="N355" i="37"/>
  <c r="P355" i="37" s="1"/>
  <c r="M355" i="37"/>
  <c r="O355" i="37" s="1"/>
  <c r="K355" i="37"/>
  <c r="L355" i="37" s="1"/>
  <c r="I355" i="37"/>
  <c r="H355" i="37"/>
  <c r="D355" i="37"/>
  <c r="K354" i="37"/>
  <c r="L354" i="37" s="1"/>
  <c r="N354" i="37" s="1"/>
  <c r="D354" i="37"/>
  <c r="K353" i="37"/>
  <c r="L353" i="37" s="1"/>
  <c r="H353" i="37"/>
  <c r="D353" i="37"/>
  <c r="K352" i="37"/>
  <c r="L352" i="37" s="1"/>
  <c r="I352" i="37"/>
  <c r="H352" i="37"/>
  <c r="D352" i="37"/>
  <c r="K351" i="37"/>
  <c r="L351" i="37" s="1"/>
  <c r="M351" i="37" s="1"/>
  <c r="O351" i="37" s="1"/>
  <c r="I351" i="37"/>
  <c r="H351" i="37"/>
  <c r="D351" i="37"/>
  <c r="K350" i="37"/>
  <c r="L350" i="37" s="1"/>
  <c r="I350" i="37"/>
  <c r="D350" i="37"/>
  <c r="K349" i="37"/>
  <c r="L349" i="37" s="1"/>
  <c r="M349" i="37" s="1"/>
  <c r="D349" i="37"/>
  <c r="L348" i="37"/>
  <c r="K348" i="37"/>
  <c r="D348" i="37"/>
  <c r="K347" i="37"/>
  <c r="L347" i="37" s="1"/>
  <c r="I347" i="37"/>
  <c r="H347" i="37"/>
  <c r="D347" i="37"/>
  <c r="K346" i="37"/>
  <c r="L346" i="37" s="1"/>
  <c r="I346" i="37"/>
  <c r="D346" i="37"/>
  <c r="K345" i="37"/>
  <c r="L345" i="37" s="1"/>
  <c r="H345" i="37"/>
  <c r="D345" i="37"/>
  <c r="K344" i="37"/>
  <c r="L344" i="37" s="1"/>
  <c r="M344" i="37" s="1"/>
  <c r="O344" i="37" s="1"/>
  <c r="H344" i="37"/>
  <c r="D344" i="37"/>
  <c r="K343" i="37"/>
  <c r="L343" i="37" s="1"/>
  <c r="N343" i="37" s="1"/>
  <c r="P343" i="37" s="1"/>
  <c r="I343" i="37"/>
  <c r="H343" i="37"/>
  <c r="D343" i="37"/>
  <c r="K342" i="37"/>
  <c r="L342" i="37" s="1"/>
  <c r="I342" i="37"/>
  <c r="D342" i="37"/>
  <c r="K341" i="37"/>
  <c r="L341" i="37" s="1"/>
  <c r="H341" i="37"/>
  <c r="D341" i="37"/>
  <c r="K340" i="37"/>
  <c r="L340" i="37" s="1"/>
  <c r="M340" i="37" s="1"/>
  <c r="I340" i="37"/>
  <c r="H340" i="37"/>
  <c r="D340" i="37"/>
  <c r="K339" i="37"/>
  <c r="L339" i="37" s="1"/>
  <c r="N339" i="37" s="1"/>
  <c r="P339" i="37" s="1"/>
  <c r="I339" i="37"/>
  <c r="H339" i="37"/>
  <c r="D339" i="37"/>
  <c r="K338" i="37"/>
  <c r="L338" i="37" s="1"/>
  <c r="N338" i="37" s="1"/>
  <c r="D338" i="37"/>
  <c r="K337" i="37"/>
  <c r="L337" i="37" s="1"/>
  <c r="H337" i="37"/>
  <c r="D337" i="37"/>
  <c r="K336" i="37"/>
  <c r="L336" i="37" s="1"/>
  <c r="I336" i="37"/>
  <c r="H336" i="37"/>
  <c r="D336" i="37"/>
  <c r="K335" i="37"/>
  <c r="L335" i="37" s="1"/>
  <c r="N335" i="37" s="1"/>
  <c r="I335" i="37"/>
  <c r="H335" i="37"/>
  <c r="D335" i="37"/>
  <c r="K334" i="37"/>
  <c r="L334" i="37" s="1"/>
  <c r="I334" i="37"/>
  <c r="D334" i="37"/>
  <c r="K333" i="37"/>
  <c r="L333" i="37" s="1"/>
  <c r="M333" i="37" s="1"/>
  <c r="D333" i="37"/>
  <c r="K332" i="37"/>
  <c r="L332" i="37" s="1"/>
  <c r="D332" i="37"/>
  <c r="K331" i="37"/>
  <c r="L331" i="37" s="1"/>
  <c r="I331" i="37"/>
  <c r="H331" i="37"/>
  <c r="D331" i="37"/>
  <c r="K330" i="37"/>
  <c r="L330" i="37" s="1"/>
  <c r="I330" i="37"/>
  <c r="D330" i="37"/>
  <c r="K329" i="37"/>
  <c r="L329" i="37" s="1"/>
  <c r="H329" i="37"/>
  <c r="D329" i="37"/>
  <c r="K328" i="37"/>
  <c r="L328" i="37" s="1"/>
  <c r="M328" i="37" s="1"/>
  <c r="O328" i="37" s="1"/>
  <c r="H328" i="37"/>
  <c r="D328" i="37"/>
  <c r="K327" i="37"/>
  <c r="L327" i="37" s="1"/>
  <c r="N327" i="37" s="1"/>
  <c r="P327" i="37" s="1"/>
  <c r="I327" i="37"/>
  <c r="H327" i="37"/>
  <c r="D327" i="37"/>
  <c r="K326" i="37"/>
  <c r="L326" i="37" s="1"/>
  <c r="I326" i="37"/>
  <c r="D326" i="37"/>
  <c r="K325" i="37"/>
  <c r="L325" i="37" s="1"/>
  <c r="H325" i="37"/>
  <c r="D325" i="37"/>
  <c r="K324" i="37"/>
  <c r="L324" i="37" s="1"/>
  <c r="M324" i="37" s="1"/>
  <c r="I324" i="37"/>
  <c r="H324" i="37"/>
  <c r="D324" i="37"/>
  <c r="K323" i="37"/>
  <c r="L323" i="37" s="1"/>
  <c r="N323" i="37" s="1"/>
  <c r="P323" i="37" s="1"/>
  <c r="I323" i="37"/>
  <c r="H323" i="37"/>
  <c r="D323" i="37"/>
  <c r="K322" i="37"/>
  <c r="L322" i="37" s="1"/>
  <c r="N322" i="37" s="1"/>
  <c r="D322" i="37"/>
  <c r="K321" i="37"/>
  <c r="L321" i="37" s="1"/>
  <c r="H321" i="37"/>
  <c r="D321" i="37"/>
  <c r="K320" i="37"/>
  <c r="L320" i="37" s="1"/>
  <c r="I320" i="37"/>
  <c r="H320" i="37"/>
  <c r="D320" i="37"/>
  <c r="K319" i="37"/>
  <c r="L319" i="37" s="1"/>
  <c r="I319" i="37"/>
  <c r="H319" i="37"/>
  <c r="D319" i="37"/>
  <c r="K318" i="37"/>
  <c r="L318" i="37" s="1"/>
  <c r="I318" i="37"/>
  <c r="D318" i="37"/>
  <c r="K317" i="37"/>
  <c r="L317" i="37" s="1"/>
  <c r="M317" i="37" s="1"/>
  <c r="D317" i="37"/>
  <c r="K316" i="37"/>
  <c r="L316" i="37" s="1"/>
  <c r="D316" i="37"/>
  <c r="K315" i="37"/>
  <c r="L315" i="37" s="1"/>
  <c r="I315" i="37"/>
  <c r="H315" i="37"/>
  <c r="D315" i="37"/>
  <c r="K314" i="37"/>
  <c r="L314" i="37" s="1"/>
  <c r="I314" i="37"/>
  <c r="D314" i="37"/>
  <c r="K313" i="37"/>
  <c r="L313" i="37" s="1"/>
  <c r="H313" i="37"/>
  <c r="D313" i="37"/>
  <c r="K312" i="37"/>
  <c r="L312" i="37" s="1"/>
  <c r="M312" i="37" s="1"/>
  <c r="O312" i="37" s="1"/>
  <c r="H312" i="37"/>
  <c r="D312" i="37"/>
  <c r="K311" i="37"/>
  <c r="L311" i="37" s="1"/>
  <c r="I311" i="37"/>
  <c r="H311" i="37"/>
  <c r="D311" i="37"/>
  <c r="K310" i="37"/>
  <c r="L310" i="37" s="1"/>
  <c r="I310" i="37"/>
  <c r="D310" i="37"/>
  <c r="K309" i="37"/>
  <c r="L309" i="37" s="1"/>
  <c r="H309" i="37"/>
  <c r="D309" i="37"/>
  <c r="K308" i="37"/>
  <c r="L308" i="37" s="1"/>
  <c r="I308" i="37"/>
  <c r="H308" i="37"/>
  <c r="D308" i="37"/>
  <c r="K307" i="37"/>
  <c r="L307" i="37" s="1"/>
  <c r="I307" i="37"/>
  <c r="H307" i="37"/>
  <c r="D307" i="37"/>
  <c r="K306" i="37"/>
  <c r="L306" i="37" s="1"/>
  <c r="D306" i="37"/>
  <c r="K305" i="37"/>
  <c r="L305" i="37" s="1"/>
  <c r="H305" i="37"/>
  <c r="D305" i="37"/>
  <c r="K304" i="37"/>
  <c r="L304" i="37" s="1"/>
  <c r="I304" i="37"/>
  <c r="H304" i="37"/>
  <c r="D304" i="37"/>
  <c r="K303" i="37"/>
  <c r="L303" i="37" s="1"/>
  <c r="M303" i="37" s="1"/>
  <c r="O303" i="37" s="1"/>
  <c r="I303" i="37"/>
  <c r="H303" i="37"/>
  <c r="D303" i="37"/>
  <c r="K302" i="37"/>
  <c r="L302" i="37" s="1"/>
  <c r="I302" i="37"/>
  <c r="D302" i="37"/>
  <c r="K301" i="37"/>
  <c r="L301" i="37" s="1"/>
  <c r="D301" i="37"/>
  <c r="K300" i="37"/>
  <c r="L300" i="37" s="1"/>
  <c r="D300" i="37"/>
  <c r="K299" i="37"/>
  <c r="L299" i="37" s="1"/>
  <c r="I299" i="37"/>
  <c r="H299" i="37"/>
  <c r="D299" i="37"/>
  <c r="K298" i="37"/>
  <c r="L298" i="37" s="1"/>
  <c r="I298" i="37"/>
  <c r="D298" i="37"/>
  <c r="K297" i="37"/>
  <c r="L297" i="37" s="1"/>
  <c r="H297" i="37"/>
  <c r="D297" i="37"/>
  <c r="K296" i="37"/>
  <c r="L296" i="37" s="1"/>
  <c r="M296" i="37" s="1"/>
  <c r="H296" i="37"/>
  <c r="D296" i="37"/>
  <c r="K295" i="37"/>
  <c r="L295" i="37" s="1"/>
  <c r="N295" i="37" s="1"/>
  <c r="P295" i="37" s="1"/>
  <c r="I295" i="37"/>
  <c r="H295" i="37"/>
  <c r="D295" i="37"/>
  <c r="K294" i="37"/>
  <c r="L294" i="37" s="1"/>
  <c r="I294" i="37"/>
  <c r="D294" i="37"/>
  <c r="K293" i="37"/>
  <c r="L293" i="37" s="1"/>
  <c r="H293" i="37"/>
  <c r="D293" i="37"/>
  <c r="K292" i="37"/>
  <c r="L292" i="37" s="1"/>
  <c r="I292" i="37"/>
  <c r="H292" i="37"/>
  <c r="D292" i="37"/>
  <c r="K291" i="37"/>
  <c r="L291" i="37" s="1"/>
  <c r="N291" i="37" s="1"/>
  <c r="P291" i="37" s="1"/>
  <c r="I291" i="37"/>
  <c r="H291" i="37"/>
  <c r="D291" i="37"/>
  <c r="K290" i="37"/>
  <c r="L290" i="37" s="1"/>
  <c r="N290" i="37" s="1"/>
  <c r="D290" i="37"/>
  <c r="K289" i="37"/>
  <c r="L289" i="37" s="1"/>
  <c r="H289" i="37"/>
  <c r="D289" i="37"/>
  <c r="K288" i="37"/>
  <c r="L288" i="37" s="1"/>
  <c r="I288" i="37"/>
  <c r="H288" i="37"/>
  <c r="D288" i="37"/>
  <c r="K287" i="37"/>
  <c r="L287" i="37" s="1"/>
  <c r="M287" i="37" s="1"/>
  <c r="O287" i="37" s="1"/>
  <c r="I287" i="37"/>
  <c r="H287" i="37"/>
  <c r="D287" i="37"/>
  <c r="K286" i="37"/>
  <c r="L286" i="37" s="1"/>
  <c r="I286" i="37"/>
  <c r="D286" i="37"/>
  <c r="K285" i="37"/>
  <c r="L285" i="37" s="1"/>
  <c r="M285" i="37" s="1"/>
  <c r="D285" i="37"/>
  <c r="K284" i="37"/>
  <c r="L284" i="37" s="1"/>
  <c r="D284" i="37"/>
  <c r="K283" i="37"/>
  <c r="L283" i="37" s="1"/>
  <c r="M283" i="37" s="1"/>
  <c r="O283" i="37" s="1"/>
  <c r="H283" i="37"/>
  <c r="D283" i="37"/>
  <c r="K282" i="37"/>
  <c r="L282" i="37" s="1"/>
  <c r="M282" i="37" s="1"/>
  <c r="O282" i="37" s="1"/>
  <c r="I282" i="37"/>
  <c r="H282" i="37"/>
  <c r="D282" i="37"/>
  <c r="K281" i="37"/>
  <c r="L281" i="37" s="1"/>
  <c r="I281" i="37"/>
  <c r="H281" i="37"/>
  <c r="D281" i="37"/>
  <c r="K280" i="37"/>
  <c r="L280" i="37" s="1"/>
  <c r="D280" i="37"/>
  <c r="K279" i="37"/>
  <c r="L279" i="37" s="1"/>
  <c r="M279" i="37" s="1"/>
  <c r="O279" i="37" s="1"/>
  <c r="H279" i="37"/>
  <c r="D279" i="37"/>
  <c r="K278" i="37"/>
  <c r="L278" i="37" s="1"/>
  <c r="I278" i="37"/>
  <c r="H278" i="37"/>
  <c r="D278" i="37"/>
  <c r="K277" i="37"/>
  <c r="L277" i="37" s="1"/>
  <c r="I277" i="37"/>
  <c r="H277" i="37"/>
  <c r="D277" i="37"/>
  <c r="K276" i="37"/>
  <c r="L276" i="37" s="1"/>
  <c r="D276" i="37"/>
  <c r="K275" i="37"/>
  <c r="L275" i="37" s="1"/>
  <c r="M275" i="37" s="1"/>
  <c r="H275" i="37"/>
  <c r="D275" i="37"/>
  <c r="K274" i="37"/>
  <c r="L274" i="37" s="1"/>
  <c r="M274" i="37" s="1"/>
  <c r="O274" i="37" s="1"/>
  <c r="I274" i="37"/>
  <c r="H274" i="37"/>
  <c r="D274" i="37"/>
  <c r="K273" i="37"/>
  <c r="L273" i="37" s="1"/>
  <c r="I273" i="37"/>
  <c r="H273" i="37"/>
  <c r="D273" i="37"/>
  <c r="K272" i="37"/>
  <c r="L272" i="37" s="1"/>
  <c r="D272" i="37"/>
  <c r="K271" i="37"/>
  <c r="L271" i="37" s="1"/>
  <c r="M271" i="37" s="1"/>
  <c r="H271" i="37"/>
  <c r="D271" i="37"/>
  <c r="K270" i="37"/>
  <c r="L270" i="37" s="1"/>
  <c r="N270" i="37" s="1"/>
  <c r="I270" i="37"/>
  <c r="H270" i="37"/>
  <c r="D270" i="37"/>
  <c r="K269" i="37"/>
  <c r="L269" i="37" s="1"/>
  <c r="I269" i="37"/>
  <c r="H269" i="37"/>
  <c r="D269" i="37"/>
  <c r="K268" i="37"/>
  <c r="L268" i="37" s="1"/>
  <c r="D268" i="37"/>
  <c r="K267" i="37"/>
  <c r="L267" i="37" s="1"/>
  <c r="M267" i="37" s="1"/>
  <c r="O267" i="37" s="1"/>
  <c r="H267" i="37"/>
  <c r="D267" i="37"/>
  <c r="L266" i="37"/>
  <c r="N266" i="37" s="1"/>
  <c r="K266" i="37"/>
  <c r="I266" i="37"/>
  <c r="H266" i="37"/>
  <c r="D266" i="37"/>
  <c r="K265" i="37"/>
  <c r="L265" i="37" s="1"/>
  <c r="I265" i="37"/>
  <c r="H265" i="37"/>
  <c r="D265" i="37"/>
  <c r="K264" i="37"/>
  <c r="L264" i="37" s="1"/>
  <c r="D264" i="37"/>
  <c r="K263" i="37"/>
  <c r="L263" i="37" s="1"/>
  <c r="M263" i="37" s="1"/>
  <c r="O263" i="37" s="1"/>
  <c r="H263" i="37"/>
  <c r="D263" i="37"/>
  <c r="L262" i="37"/>
  <c r="N262" i="37" s="1"/>
  <c r="K262" i="37"/>
  <c r="I262" i="37"/>
  <c r="H262" i="37"/>
  <c r="D262" i="37"/>
  <c r="K261" i="37"/>
  <c r="L261" i="37" s="1"/>
  <c r="I261" i="37"/>
  <c r="H261" i="37"/>
  <c r="D261" i="37"/>
  <c r="K260" i="37"/>
  <c r="L260" i="37" s="1"/>
  <c r="D260" i="37"/>
  <c r="K259" i="37"/>
  <c r="L259" i="37" s="1"/>
  <c r="M259" i="37" s="1"/>
  <c r="H259" i="37"/>
  <c r="D259" i="37"/>
  <c r="K258" i="37"/>
  <c r="L258" i="37" s="1"/>
  <c r="I258" i="37"/>
  <c r="H258" i="37"/>
  <c r="D258" i="37"/>
  <c r="K257" i="37"/>
  <c r="L257" i="37" s="1"/>
  <c r="I257" i="37"/>
  <c r="H257" i="37"/>
  <c r="D257" i="37"/>
  <c r="K256" i="37"/>
  <c r="L256" i="37" s="1"/>
  <c r="D256" i="37"/>
  <c r="K255" i="37"/>
  <c r="L255" i="37" s="1"/>
  <c r="M255" i="37" s="1"/>
  <c r="H255" i="37"/>
  <c r="D255" i="37"/>
  <c r="K254" i="37"/>
  <c r="L254" i="37" s="1"/>
  <c r="N254" i="37" s="1"/>
  <c r="I254" i="37"/>
  <c r="H254" i="37"/>
  <c r="D254" i="37"/>
  <c r="K253" i="37"/>
  <c r="L253" i="37" s="1"/>
  <c r="I253" i="37"/>
  <c r="H253" i="37"/>
  <c r="D253" i="37"/>
  <c r="K252" i="37"/>
  <c r="L252" i="37" s="1"/>
  <c r="D252" i="37"/>
  <c r="K251" i="37"/>
  <c r="L251" i="37" s="1"/>
  <c r="M251" i="37" s="1"/>
  <c r="O251" i="37" s="1"/>
  <c r="H251" i="37"/>
  <c r="D251" i="37"/>
  <c r="K250" i="37"/>
  <c r="L250" i="37" s="1"/>
  <c r="M250" i="37" s="1"/>
  <c r="O250" i="37" s="1"/>
  <c r="I250" i="37"/>
  <c r="H250" i="37"/>
  <c r="D250" i="37"/>
  <c r="K249" i="37"/>
  <c r="L249" i="37" s="1"/>
  <c r="I249" i="37"/>
  <c r="H249" i="37"/>
  <c r="D249" i="37"/>
  <c r="K248" i="37"/>
  <c r="L248" i="37" s="1"/>
  <c r="D248" i="37"/>
  <c r="K247" i="37"/>
  <c r="L247" i="37" s="1"/>
  <c r="M247" i="37" s="1"/>
  <c r="O247" i="37" s="1"/>
  <c r="H247" i="37"/>
  <c r="D247" i="37"/>
  <c r="K246" i="37"/>
  <c r="L246" i="37" s="1"/>
  <c r="I246" i="37"/>
  <c r="H246" i="37"/>
  <c r="D246" i="37"/>
  <c r="K245" i="37"/>
  <c r="L245" i="37" s="1"/>
  <c r="I245" i="37"/>
  <c r="H245" i="37"/>
  <c r="D245" i="37"/>
  <c r="K244" i="37"/>
  <c r="L244" i="37" s="1"/>
  <c r="D244" i="37"/>
  <c r="K243" i="37"/>
  <c r="L243" i="37" s="1"/>
  <c r="M243" i="37" s="1"/>
  <c r="H243" i="37"/>
  <c r="D243" i="37"/>
  <c r="K242" i="37"/>
  <c r="L242" i="37" s="1"/>
  <c r="M242" i="37" s="1"/>
  <c r="O242" i="37" s="1"/>
  <c r="I242" i="37"/>
  <c r="H242" i="37"/>
  <c r="D242" i="37"/>
  <c r="K241" i="37"/>
  <c r="L241" i="37" s="1"/>
  <c r="I241" i="37"/>
  <c r="H241" i="37"/>
  <c r="D241" i="37"/>
  <c r="K240" i="37"/>
  <c r="L240" i="37" s="1"/>
  <c r="D240" i="37"/>
  <c r="K239" i="37"/>
  <c r="L239" i="37" s="1"/>
  <c r="M239" i="37" s="1"/>
  <c r="H239" i="37"/>
  <c r="D239" i="37"/>
  <c r="K238" i="37"/>
  <c r="L238" i="37" s="1"/>
  <c r="I238" i="37"/>
  <c r="H238" i="37"/>
  <c r="D238" i="37"/>
  <c r="K237" i="37"/>
  <c r="L237" i="37" s="1"/>
  <c r="I237" i="37"/>
  <c r="H237" i="37"/>
  <c r="D237" i="37"/>
  <c r="K236" i="37"/>
  <c r="L236" i="37" s="1"/>
  <c r="D236" i="37"/>
  <c r="K235" i="37"/>
  <c r="L235" i="37" s="1"/>
  <c r="M235" i="37" s="1"/>
  <c r="O235" i="37" s="1"/>
  <c r="H235" i="37"/>
  <c r="D235" i="37"/>
  <c r="K234" i="37"/>
  <c r="L234" i="37" s="1"/>
  <c r="N234" i="37" s="1"/>
  <c r="I234" i="37"/>
  <c r="H234" i="37"/>
  <c r="D234" i="37"/>
  <c r="K233" i="37"/>
  <c r="L233" i="37" s="1"/>
  <c r="I233" i="37"/>
  <c r="H233" i="37"/>
  <c r="D233" i="37"/>
  <c r="K232" i="37"/>
  <c r="L232" i="37" s="1"/>
  <c r="D232" i="37"/>
  <c r="K231" i="37"/>
  <c r="L231" i="37" s="1"/>
  <c r="M231" i="37" s="1"/>
  <c r="O231" i="37" s="1"/>
  <c r="H231" i="37"/>
  <c r="D231" i="37"/>
  <c r="K230" i="37"/>
  <c r="L230" i="37" s="1"/>
  <c r="I230" i="37"/>
  <c r="H230" i="37"/>
  <c r="D230" i="37"/>
  <c r="K229" i="37"/>
  <c r="L229" i="37" s="1"/>
  <c r="I229" i="37"/>
  <c r="H229" i="37"/>
  <c r="D229" i="37"/>
  <c r="K228" i="37"/>
  <c r="L228" i="37" s="1"/>
  <c r="D228" i="37"/>
  <c r="K227" i="37"/>
  <c r="L227" i="37" s="1"/>
  <c r="M227" i="37" s="1"/>
  <c r="H227" i="37"/>
  <c r="D227" i="37"/>
  <c r="K226" i="37"/>
  <c r="L226" i="37" s="1"/>
  <c r="I226" i="37"/>
  <c r="H226" i="37"/>
  <c r="D226" i="37"/>
  <c r="K225" i="37"/>
  <c r="L225" i="37" s="1"/>
  <c r="I225" i="37"/>
  <c r="H225" i="37"/>
  <c r="D225" i="37"/>
  <c r="K224" i="37"/>
  <c r="L224" i="37" s="1"/>
  <c r="D224" i="37"/>
  <c r="K223" i="37"/>
  <c r="L223" i="37" s="1"/>
  <c r="M223" i="37" s="1"/>
  <c r="H223" i="37"/>
  <c r="D223" i="37"/>
  <c r="K222" i="37"/>
  <c r="L222" i="37" s="1"/>
  <c r="N222" i="37" s="1"/>
  <c r="I222" i="37"/>
  <c r="H222" i="37"/>
  <c r="D222" i="37"/>
  <c r="K221" i="37"/>
  <c r="L221" i="37" s="1"/>
  <c r="I221" i="37"/>
  <c r="H221" i="37"/>
  <c r="D221" i="37"/>
  <c r="K220" i="37"/>
  <c r="L220" i="37" s="1"/>
  <c r="D220" i="37"/>
  <c r="K219" i="37"/>
  <c r="L219" i="37" s="1"/>
  <c r="M219" i="37" s="1"/>
  <c r="O219" i="37" s="1"/>
  <c r="H219" i="37"/>
  <c r="D219" i="37"/>
  <c r="N218" i="37"/>
  <c r="P218" i="37" s="1"/>
  <c r="K218" i="37"/>
  <c r="L218" i="37" s="1"/>
  <c r="M218" i="37" s="1"/>
  <c r="O218" i="37" s="1"/>
  <c r="I218" i="37"/>
  <c r="H218" i="37"/>
  <c r="D218" i="37"/>
  <c r="K217" i="37"/>
  <c r="L217" i="37" s="1"/>
  <c r="I217" i="37"/>
  <c r="H217" i="37"/>
  <c r="D217" i="37"/>
  <c r="K216" i="37"/>
  <c r="L216" i="37" s="1"/>
  <c r="D216" i="37"/>
  <c r="K215" i="37"/>
  <c r="L215" i="37" s="1"/>
  <c r="M215" i="37" s="1"/>
  <c r="O215" i="37" s="1"/>
  <c r="H215" i="37"/>
  <c r="D215" i="37"/>
  <c r="K214" i="37"/>
  <c r="L214" i="37" s="1"/>
  <c r="I214" i="37"/>
  <c r="H214" i="37"/>
  <c r="D214" i="37"/>
  <c r="K213" i="37"/>
  <c r="L213" i="37" s="1"/>
  <c r="I213" i="37"/>
  <c r="H213" i="37"/>
  <c r="D213" i="37"/>
  <c r="K212" i="37"/>
  <c r="L212" i="37" s="1"/>
  <c r="D212" i="37"/>
  <c r="K211" i="37"/>
  <c r="L211" i="37" s="1"/>
  <c r="M211" i="37" s="1"/>
  <c r="H211" i="37"/>
  <c r="D211" i="37"/>
  <c r="K210" i="37"/>
  <c r="L210" i="37" s="1"/>
  <c r="I210" i="37"/>
  <c r="H210" i="37"/>
  <c r="D210" i="37"/>
  <c r="K209" i="37"/>
  <c r="L209" i="37" s="1"/>
  <c r="I209" i="37"/>
  <c r="H209" i="37"/>
  <c r="D209" i="37"/>
  <c r="K208" i="37"/>
  <c r="L208" i="37" s="1"/>
  <c r="D208" i="37"/>
  <c r="K207" i="37"/>
  <c r="L207" i="37" s="1"/>
  <c r="M207" i="37" s="1"/>
  <c r="H207" i="37"/>
  <c r="D207" i="37"/>
  <c r="K206" i="37"/>
  <c r="L206" i="37" s="1"/>
  <c r="M206" i="37" s="1"/>
  <c r="O206" i="37" s="1"/>
  <c r="I206" i="37"/>
  <c r="H206" i="37"/>
  <c r="D206" i="37"/>
  <c r="K205" i="37"/>
  <c r="L205" i="37" s="1"/>
  <c r="I205" i="37"/>
  <c r="H205" i="37"/>
  <c r="D205" i="37"/>
  <c r="K204" i="37"/>
  <c r="L204" i="37" s="1"/>
  <c r="D204" i="37"/>
  <c r="K203" i="37"/>
  <c r="L203" i="37" s="1"/>
  <c r="M203" i="37" s="1"/>
  <c r="O203" i="37" s="1"/>
  <c r="H203" i="37"/>
  <c r="D203" i="37"/>
  <c r="K202" i="37"/>
  <c r="L202" i="37" s="1"/>
  <c r="N202" i="37" s="1"/>
  <c r="I202" i="37"/>
  <c r="H202" i="37"/>
  <c r="D202" i="37"/>
  <c r="K201" i="37"/>
  <c r="L201" i="37" s="1"/>
  <c r="I201" i="37"/>
  <c r="H201" i="37"/>
  <c r="D201" i="37"/>
  <c r="K200" i="37"/>
  <c r="L200" i="37" s="1"/>
  <c r="D200" i="37"/>
  <c r="K199" i="37"/>
  <c r="L199" i="37" s="1"/>
  <c r="M199" i="37" s="1"/>
  <c r="O199" i="37" s="1"/>
  <c r="H199" i="37"/>
  <c r="D199" i="37"/>
  <c r="K198" i="37"/>
  <c r="L198" i="37" s="1"/>
  <c r="I198" i="37"/>
  <c r="H198" i="37"/>
  <c r="D198" i="37"/>
  <c r="K197" i="37"/>
  <c r="L197" i="37" s="1"/>
  <c r="I197" i="37"/>
  <c r="H197" i="37"/>
  <c r="D197" i="37"/>
  <c r="K196" i="37"/>
  <c r="L196" i="37" s="1"/>
  <c r="D196" i="37"/>
  <c r="K195" i="37"/>
  <c r="L195" i="37" s="1"/>
  <c r="M195" i="37" s="1"/>
  <c r="H195" i="37"/>
  <c r="D195" i="37"/>
  <c r="K194" i="37"/>
  <c r="L194" i="37" s="1"/>
  <c r="I194" i="37"/>
  <c r="H194" i="37"/>
  <c r="D194" i="37"/>
  <c r="K193" i="37"/>
  <c r="L193" i="37" s="1"/>
  <c r="I193" i="37"/>
  <c r="H193" i="37"/>
  <c r="D193" i="37"/>
  <c r="K192" i="37"/>
  <c r="L192" i="37" s="1"/>
  <c r="D192" i="37"/>
  <c r="K191" i="37"/>
  <c r="L191" i="37" s="1"/>
  <c r="M191" i="37" s="1"/>
  <c r="H191" i="37"/>
  <c r="D191" i="37"/>
  <c r="K190" i="37"/>
  <c r="L190" i="37" s="1"/>
  <c r="I190" i="37"/>
  <c r="H190" i="37"/>
  <c r="D190" i="37"/>
  <c r="K189" i="37"/>
  <c r="L189" i="37" s="1"/>
  <c r="I189" i="37"/>
  <c r="H189" i="37"/>
  <c r="D189" i="37"/>
  <c r="K188" i="37"/>
  <c r="L188" i="37" s="1"/>
  <c r="D188" i="37"/>
  <c r="K187" i="37"/>
  <c r="L187" i="37" s="1"/>
  <c r="M187" i="37" s="1"/>
  <c r="O187" i="37" s="1"/>
  <c r="H187" i="37"/>
  <c r="D187" i="37"/>
  <c r="K186" i="37"/>
  <c r="L186" i="37" s="1"/>
  <c r="M186" i="37" s="1"/>
  <c r="O186" i="37" s="1"/>
  <c r="I186" i="37"/>
  <c r="H186" i="37"/>
  <c r="D186" i="37"/>
  <c r="K185" i="37"/>
  <c r="L185" i="37" s="1"/>
  <c r="I185" i="37"/>
  <c r="H185" i="37"/>
  <c r="D185" i="37"/>
  <c r="K184" i="37"/>
  <c r="L184" i="37" s="1"/>
  <c r="D184" i="37"/>
  <c r="K183" i="37"/>
  <c r="L183" i="37" s="1"/>
  <c r="M183" i="37" s="1"/>
  <c r="O183" i="37" s="1"/>
  <c r="H183" i="37"/>
  <c r="D183" i="37"/>
  <c r="K182" i="37"/>
  <c r="L182" i="37" s="1"/>
  <c r="I182" i="37"/>
  <c r="H182" i="37"/>
  <c r="D182" i="37"/>
  <c r="K181" i="37"/>
  <c r="L181" i="37" s="1"/>
  <c r="I181" i="37"/>
  <c r="H181" i="37"/>
  <c r="D181" i="37"/>
  <c r="K180" i="37"/>
  <c r="L180" i="37" s="1"/>
  <c r="D180" i="37"/>
  <c r="K179" i="37"/>
  <c r="L179" i="37" s="1"/>
  <c r="M179" i="37" s="1"/>
  <c r="H179" i="37"/>
  <c r="D179" i="37"/>
  <c r="K178" i="37"/>
  <c r="L178" i="37" s="1"/>
  <c r="I178" i="37"/>
  <c r="H178" i="37"/>
  <c r="D178" i="37"/>
  <c r="K177" i="37"/>
  <c r="L177" i="37" s="1"/>
  <c r="I177" i="37"/>
  <c r="H177" i="37"/>
  <c r="D177" i="37"/>
  <c r="K176" i="37"/>
  <c r="L176" i="37" s="1"/>
  <c r="D176" i="37"/>
  <c r="K175" i="37"/>
  <c r="L175" i="37" s="1"/>
  <c r="M175" i="37" s="1"/>
  <c r="H175" i="37"/>
  <c r="D175" i="37"/>
  <c r="N174" i="37"/>
  <c r="L174" i="37"/>
  <c r="H174" i="37"/>
  <c r="D174" i="37"/>
  <c r="M174" i="37" s="1"/>
  <c r="N173" i="37"/>
  <c r="L173" i="37"/>
  <c r="H173" i="37"/>
  <c r="D173" i="37"/>
  <c r="M173" i="37" s="1"/>
  <c r="N172" i="37"/>
  <c r="L172" i="37"/>
  <c r="H172" i="37"/>
  <c r="D172" i="37"/>
  <c r="M172" i="37" s="1"/>
  <c r="N171" i="37"/>
  <c r="L171" i="37"/>
  <c r="H171" i="37"/>
  <c r="D171" i="37"/>
  <c r="M171" i="37" s="1"/>
  <c r="N170" i="37"/>
  <c r="L170" i="37"/>
  <c r="H170" i="37"/>
  <c r="D170" i="37"/>
  <c r="M170" i="37" s="1"/>
  <c r="N169" i="37"/>
  <c r="L169" i="37"/>
  <c r="H169" i="37"/>
  <c r="D169" i="37"/>
  <c r="M169" i="37" s="1"/>
  <c r="N168" i="37"/>
  <c r="L168" i="37"/>
  <c r="H168" i="37"/>
  <c r="D168" i="37"/>
  <c r="M168" i="37" s="1"/>
  <c r="N167" i="37"/>
  <c r="L167" i="37"/>
  <c r="H167" i="37"/>
  <c r="D167" i="37"/>
  <c r="M167" i="37" s="1"/>
  <c r="N166" i="37"/>
  <c r="L166" i="37"/>
  <c r="H166" i="37"/>
  <c r="D166" i="37"/>
  <c r="M166" i="37" s="1"/>
  <c r="N165" i="37"/>
  <c r="L165" i="37"/>
  <c r="H165" i="37"/>
  <c r="D165" i="37"/>
  <c r="M165" i="37" s="1"/>
  <c r="N164" i="37"/>
  <c r="L164" i="37"/>
  <c r="H164" i="37"/>
  <c r="D164" i="37"/>
  <c r="M164" i="37" s="1"/>
  <c r="N163" i="37"/>
  <c r="L163" i="37"/>
  <c r="H163" i="37"/>
  <c r="D163" i="37"/>
  <c r="M163" i="37" s="1"/>
  <c r="N162" i="37"/>
  <c r="L162" i="37"/>
  <c r="H162" i="37"/>
  <c r="D162" i="37"/>
  <c r="M162" i="37" s="1"/>
  <c r="N161" i="37"/>
  <c r="L161" i="37"/>
  <c r="H161" i="37"/>
  <c r="D161" i="37"/>
  <c r="M161" i="37" s="1"/>
  <c r="N160" i="37"/>
  <c r="L160" i="37"/>
  <c r="H160" i="37"/>
  <c r="D160" i="37"/>
  <c r="M160" i="37" s="1"/>
  <c r="N159" i="37"/>
  <c r="L159" i="37"/>
  <c r="H159" i="37"/>
  <c r="D159" i="37"/>
  <c r="M159" i="37" s="1"/>
  <c r="N158" i="37"/>
  <c r="L158" i="37"/>
  <c r="H158" i="37"/>
  <c r="D158" i="37"/>
  <c r="M158" i="37" s="1"/>
  <c r="N157" i="37"/>
  <c r="L157" i="37"/>
  <c r="H157" i="37"/>
  <c r="D157" i="37"/>
  <c r="M157" i="37" s="1"/>
  <c r="N156" i="37"/>
  <c r="L156" i="37"/>
  <c r="H156" i="37"/>
  <c r="D156" i="37"/>
  <c r="M156" i="37" s="1"/>
  <c r="N155" i="37"/>
  <c r="L155" i="37"/>
  <c r="H155" i="37"/>
  <c r="D155" i="37"/>
  <c r="M155" i="37" s="1"/>
  <c r="N154" i="37"/>
  <c r="L154" i="37"/>
  <c r="H154" i="37"/>
  <c r="D154" i="37"/>
  <c r="M154" i="37" s="1"/>
  <c r="N153" i="37"/>
  <c r="L153" i="37"/>
  <c r="H153" i="37"/>
  <c r="D153" i="37"/>
  <c r="M153" i="37" s="1"/>
  <c r="N152" i="37"/>
  <c r="L152" i="37"/>
  <c r="H152" i="37"/>
  <c r="D152" i="37"/>
  <c r="M152" i="37" s="1"/>
  <c r="N151" i="37"/>
  <c r="L151" i="37"/>
  <c r="H151" i="37"/>
  <c r="D151" i="37"/>
  <c r="M151" i="37" s="1"/>
  <c r="N150" i="37"/>
  <c r="L150" i="37"/>
  <c r="H150" i="37"/>
  <c r="D150" i="37"/>
  <c r="M150" i="37" s="1"/>
  <c r="N149" i="37"/>
  <c r="L149" i="37"/>
  <c r="H149" i="37"/>
  <c r="D149" i="37"/>
  <c r="M149" i="37" s="1"/>
  <c r="N148" i="37"/>
  <c r="L148" i="37"/>
  <c r="H148" i="37"/>
  <c r="D148" i="37"/>
  <c r="M148" i="37" s="1"/>
  <c r="N147" i="37"/>
  <c r="L147" i="37"/>
  <c r="H147" i="37"/>
  <c r="D147" i="37"/>
  <c r="M147" i="37" s="1"/>
  <c r="N146" i="37"/>
  <c r="L146" i="37"/>
  <c r="H146" i="37"/>
  <c r="D146" i="37"/>
  <c r="M146" i="37" s="1"/>
  <c r="K145" i="37"/>
  <c r="L145" i="37" s="1"/>
  <c r="I145" i="37"/>
  <c r="H145" i="37"/>
  <c r="D145" i="37"/>
  <c r="K144" i="37"/>
  <c r="L144" i="37" s="1"/>
  <c r="I144" i="37"/>
  <c r="H144" i="37"/>
  <c r="D144" i="37"/>
  <c r="K143" i="37"/>
  <c r="L143" i="37" s="1"/>
  <c r="D143" i="37"/>
  <c r="K142" i="37"/>
  <c r="L142" i="37" s="1"/>
  <c r="M142" i="37" s="1"/>
  <c r="O142" i="37" s="1"/>
  <c r="H142" i="37"/>
  <c r="D142" i="37"/>
  <c r="K141" i="37"/>
  <c r="L141" i="37" s="1"/>
  <c r="M141" i="37" s="1"/>
  <c r="O141" i="37" s="1"/>
  <c r="I141" i="37"/>
  <c r="H141" i="37"/>
  <c r="D141" i="37"/>
  <c r="K140" i="37"/>
  <c r="L140" i="37" s="1"/>
  <c r="I140" i="37"/>
  <c r="H140" i="37"/>
  <c r="D140" i="37"/>
  <c r="K139" i="37"/>
  <c r="L139" i="37" s="1"/>
  <c r="D139" i="37"/>
  <c r="K138" i="37"/>
  <c r="L138" i="37" s="1"/>
  <c r="M138" i="37" s="1"/>
  <c r="O138" i="37" s="1"/>
  <c r="H138" i="37"/>
  <c r="D138" i="37"/>
  <c r="K137" i="37"/>
  <c r="L137" i="37" s="1"/>
  <c r="I137" i="37"/>
  <c r="H137" i="37"/>
  <c r="D137" i="37"/>
  <c r="K136" i="37"/>
  <c r="L136" i="37" s="1"/>
  <c r="I136" i="37"/>
  <c r="H136" i="37"/>
  <c r="D136" i="37"/>
  <c r="K135" i="37"/>
  <c r="L135" i="37" s="1"/>
  <c r="D135" i="37"/>
  <c r="L134" i="37"/>
  <c r="M134" i="37" s="1"/>
  <c r="K134" i="37"/>
  <c r="H134" i="37"/>
  <c r="D134" i="37"/>
  <c r="K133" i="37"/>
  <c r="L133" i="37" s="1"/>
  <c r="I133" i="37"/>
  <c r="H133" i="37"/>
  <c r="D133" i="37"/>
  <c r="K132" i="37"/>
  <c r="L132" i="37" s="1"/>
  <c r="I132" i="37"/>
  <c r="H132" i="37"/>
  <c r="D132" i="37"/>
  <c r="K131" i="37"/>
  <c r="L131" i="37" s="1"/>
  <c r="D131" i="37"/>
  <c r="K130" i="37"/>
  <c r="L130" i="37" s="1"/>
  <c r="M130" i="37" s="1"/>
  <c r="H130" i="37"/>
  <c r="D130" i="37"/>
  <c r="K129" i="37"/>
  <c r="L129" i="37" s="1"/>
  <c r="I129" i="37"/>
  <c r="H129" i="37"/>
  <c r="D129" i="37"/>
  <c r="K128" i="37"/>
  <c r="L128" i="37" s="1"/>
  <c r="I128" i="37"/>
  <c r="H128" i="37"/>
  <c r="D128" i="37"/>
  <c r="K127" i="37"/>
  <c r="L127" i="37" s="1"/>
  <c r="D127" i="37"/>
  <c r="K126" i="37"/>
  <c r="L126" i="37" s="1"/>
  <c r="M126" i="37" s="1"/>
  <c r="O126" i="37" s="1"/>
  <c r="H126" i="37"/>
  <c r="D126" i="37"/>
  <c r="K125" i="37"/>
  <c r="L125" i="37" s="1"/>
  <c r="N125" i="37" s="1"/>
  <c r="P125" i="37" s="1"/>
  <c r="I125" i="37"/>
  <c r="H125" i="37"/>
  <c r="D125" i="37"/>
  <c r="K124" i="37"/>
  <c r="L124" i="37" s="1"/>
  <c r="I124" i="37"/>
  <c r="H124" i="37"/>
  <c r="D124" i="37"/>
  <c r="K123" i="37"/>
  <c r="L123" i="37" s="1"/>
  <c r="D123" i="37"/>
  <c r="K122" i="37"/>
  <c r="L122" i="37" s="1"/>
  <c r="M122" i="37" s="1"/>
  <c r="O122" i="37" s="1"/>
  <c r="H122" i="37"/>
  <c r="D122" i="37"/>
  <c r="K121" i="37"/>
  <c r="L121" i="37" s="1"/>
  <c r="I121" i="37"/>
  <c r="H121" i="37"/>
  <c r="D121" i="37"/>
  <c r="K120" i="37"/>
  <c r="L120" i="37" s="1"/>
  <c r="I120" i="37"/>
  <c r="H120" i="37"/>
  <c r="D120" i="37"/>
  <c r="K119" i="37"/>
  <c r="L119" i="37" s="1"/>
  <c r="D119" i="37"/>
  <c r="K118" i="37"/>
  <c r="L118" i="37" s="1"/>
  <c r="M118" i="37" s="1"/>
  <c r="H118" i="37"/>
  <c r="D118" i="37"/>
  <c r="K117" i="37"/>
  <c r="L117" i="37" s="1"/>
  <c r="I117" i="37"/>
  <c r="H117" i="37"/>
  <c r="D117" i="37"/>
  <c r="K116" i="37"/>
  <c r="L116" i="37" s="1"/>
  <c r="I116" i="37"/>
  <c r="H116" i="37"/>
  <c r="D116" i="37"/>
  <c r="K115" i="37"/>
  <c r="L115" i="37" s="1"/>
  <c r="D115" i="37"/>
  <c r="K114" i="37"/>
  <c r="L114" i="37" s="1"/>
  <c r="M114" i="37" s="1"/>
  <c r="H114" i="37"/>
  <c r="D114" i="37"/>
  <c r="K113" i="37"/>
  <c r="L113" i="37" s="1"/>
  <c r="I113" i="37"/>
  <c r="H113" i="37"/>
  <c r="D113" i="37"/>
  <c r="K112" i="37"/>
  <c r="L112" i="37" s="1"/>
  <c r="I112" i="37"/>
  <c r="H112" i="37"/>
  <c r="D112" i="37"/>
  <c r="K111" i="37"/>
  <c r="L111" i="37" s="1"/>
  <c r="D111" i="37"/>
  <c r="K110" i="37"/>
  <c r="L110" i="37" s="1"/>
  <c r="M110" i="37" s="1"/>
  <c r="O110" i="37" s="1"/>
  <c r="H110" i="37"/>
  <c r="D110" i="37"/>
  <c r="K109" i="37"/>
  <c r="L109" i="37" s="1"/>
  <c r="N109" i="37" s="1"/>
  <c r="I109" i="37"/>
  <c r="H109" i="37"/>
  <c r="D109" i="37"/>
  <c r="K108" i="37"/>
  <c r="L108" i="37" s="1"/>
  <c r="I108" i="37"/>
  <c r="H108" i="37"/>
  <c r="D108" i="37"/>
  <c r="K107" i="37"/>
  <c r="L107" i="37" s="1"/>
  <c r="D107" i="37"/>
  <c r="K106" i="37"/>
  <c r="L106" i="37" s="1"/>
  <c r="M106" i="37" s="1"/>
  <c r="O106" i="37" s="1"/>
  <c r="H106" i="37"/>
  <c r="D106" i="37"/>
  <c r="K105" i="37"/>
  <c r="L105" i="37" s="1"/>
  <c r="I105" i="37"/>
  <c r="H105" i="37"/>
  <c r="D105" i="37"/>
  <c r="K104" i="37"/>
  <c r="L104" i="37" s="1"/>
  <c r="I104" i="37"/>
  <c r="H104" i="37"/>
  <c r="D104" i="37"/>
  <c r="K103" i="37"/>
  <c r="L103" i="37" s="1"/>
  <c r="D103" i="37"/>
  <c r="K102" i="37"/>
  <c r="L102" i="37" s="1"/>
  <c r="M102" i="37" s="1"/>
  <c r="H102" i="37"/>
  <c r="D102" i="37"/>
  <c r="K101" i="37"/>
  <c r="L101" i="37" s="1"/>
  <c r="I101" i="37"/>
  <c r="H101" i="37"/>
  <c r="D101" i="37"/>
  <c r="K100" i="37"/>
  <c r="L100" i="37" s="1"/>
  <c r="I100" i="37"/>
  <c r="H100" i="37"/>
  <c r="D100" i="37"/>
  <c r="K99" i="37"/>
  <c r="L99" i="37" s="1"/>
  <c r="D99" i="37"/>
  <c r="K98" i="37"/>
  <c r="L98" i="37" s="1"/>
  <c r="M98" i="37" s="1"/>
  <c r="H98" i="37"/>
  <c r="D98" i="37"/>
  <c r="K97" i="37"/>
  <c r="L97" i="37" s="1"/>
  <c r="I97" i="37"/>
  <c r="H97" i="37"/>
  <c r="D97" i="37"/>
  <c r="K96" i="37"/>
  <c r="L96" i="37" s="1"/>
  <c r="I96" i="37"/>
  <c r="H96" i="37"/>
  <c r="D96" i="37"/>
  <c r="K95" i="37"/>
  <c r="L95" i="37" s="1"/>
  <c r="D95" i="37"/>
  <c r="K94" i="37"/>
  <c r="L94" i="37" s="1"/>
  <c r="M94" i="37" s="1"/>
  <c r="O94" i="37" s="1"/>
  <c r="H94" i="37"/>
  <c r="D94" i="37"/>
  <c r="L93" i="37"/>
  <c r="N93" i="37" s="1"/>
  <c r="K93" i="37"/>
  <c r="I93" i="37"/>
  <c r="H93" i="37"/>
  <c r="D93" i="37"/>
  <c r="K92" i="37"/>
  <c r="L92" i="37" s="1"/>
  <c r="I92" i="37"/>
  <c r="H92" i="37"/>
  <c r="D92" i="37"/>
  <c r="K91" i="37"/>
  <c r="L91" i="37" s="1"/>
  <c r="D91" i="37"/>
  <c r="K90" i="37"/>
  <c r="L90" i="37" s="1"/>
  <c r="H90" i="37"/>
  <c r="D90" i="37"/>
  <c r="K89" i="37"/>
  <c r="L89" i="37" s="1"/>
  <c r="I89" i="37"/>
  <c r="H89" i="37"/>
  <c r="D89" i="37"/>
  <c r="K88" i="37"/>
  <c r="L88" i="37" s="1"/>
  <c r="M88" i="37" s="1"/>
  <c r="O88" i="37" s="1"/>
  <c r="I88" i="37"/>
  <c r="H88" i="37"/>
  <c r="D88" i="37"/>
  <c r="K87" i="37"/>
  <c r="L87" i="37" s="1"/>
  <c r="D87" i="37"/>
  <c r="L86" i="37"/>
  <c r="K86" i="37"/>
  <c r="H86" i="37"/>
  <c r="D86" i="37"/>
  <c r="K85" i="37"/>
  <c r="L85" i="37" s="1"/>
  <c r="I85" i="37"/>
  <c r="H85" i="37"/>
  <c r="D85" i="37"/>
  <c r="K84" i="37"/>
  <c r="L84" i="37" s="1"/>
  <c r="M84" i="37" s="1"/>
  <c r="O84" i="37" s="1"/>
  <c r="I84" i="37"/>
  <c r="H84" i="37"/>
  <c r="D84" i="37"/>
  <c r="K83" i="37"/>
  <c r="L83" i="37" s="1"/>
  <c r="D83" i="37"/>
  <c r="K82" i="37"/>
  <c r="L82" i="37" s="1"/>
  <c r="H82" i="37"/>
  <c r="D82" i="37"/>
  <c r="K81" i="37"/>
  <c r="L81" i="37" s="1"/>
  <c r="I81" i="37"/>
  <c r="H81" i="37"/>
  <c r="D81" i="37"/>
  <c r="K80" i="37"/>
  <c r="L80" i="37" s="1"/>
  <c r="M80" i="37" s="1"/>
  <c r="O80" i="37" s="1"/>
  <c r="I80" i="37"/>
  <c r="H80" i="37"/>
  <c r="D80" i="37"/>
  <c r="K79" i="37"/>
  <c r="L79" i="37" s="1"/>
  <c r="D79" i="37"/>
  <c r="K78" i="37"/>
  <c r="L78" i="37" s="1"/>
  <c r="H78" i="37"/>
  <c r="D78" i="37"/>
  <c r="K77" i="37"/>
  <c r="L77" i="37" s="1"/>
  <c r="N77" i="37" s="1"/>
  <c r="I77" i="37"/>
  <c r="H77" i="37"/>
  <c r="D77" i="37"/>
  <c r="K76" i="37"/>
  <c r="L76" i="37" s="1"/>
  <c r="M76" i="37" s="1"/>
  <c r="O76" i="37" s="1"/>
  <c r="I76" i="37"/>
  <c r="H76" i="37"/>
  <c r="D76" i="37"/>
  <c r="K75" i="37"/>
  <c r="L75" i="37" s="1"/>
  <c r="D75" i="37"/>
  <c r="K74" i="37"/>
  <c r="L74" i="37" s="1"/>
  <c r="H74" i="37"/>
  <c r="D74" i="37"/>
  <c r="K73" i="37"/>
  <c r="L73" i="37" s="1"/>
  <c r="I73" i="37"/>
  <c r="H73" i="37"/>
  <c r="D73" i="37"/>
  <c r="K72" i="37"/>
  <c r="L72" i="37" s="1"/>
  <c r="M72" i="37" s="1"/>
  <c r="O72" i="37" s="1"/>
  <c r="I72" i="37"/>
  <c r="H72" i="37"/>
  <c r="D72" i="37"/>
  <c r="K71" i="37"/>
  <c r="L71" i="37" s="1"/>
  <c r="D71" i="37"/>
  <c r="K70" i="37"/>
  <c r="L70" i="37" s="1"/>
  <c r="H70" i="37"/>
  <c r="D70" i="37"/>
  <c r="K69" i="37"/>
  <c r="L69" i="37" s="1"/>
  <c r="I69" i="37"/>
  <c r="H69" i="37"/>
  <c r="D69" i="37"/>
  <c r="K68" i="37"/>
  <c r="L68" i="37" s="1"/>
  <c r="M68" i="37" s="1"/>
  <c r="O68" i="37" s="1"/>
  <c r="I68" i="37"/>
  <c r="H68" i="37"/>
  <c r="D68" i="37"/>
  <c r="K67" i="37"/>
  <c r="L67" i="37" s="1"/>
  <c r="D67" i="37"/>
  <c r="K66" i="37"/>
  <c r="L66" i="37" s="1"/>
  <c r="H66" i="37"/>
  <c r="D66" i="37"/>
  <c r="K65" i="37"/>
  <c r="L65" i="37" s="1"/>
  <c r="I65" i="37"/>
  <c r="H65" i="37"/>
  <c r="D65" i="37"/>
  <c r="K64" i="37"/>
  <c r="L64" i="37" s="1"/>
  <c r="M64" i="37" s="1"/>
  <c r="O64" i="37" s="1"/>
  <c r="I64" i="37"/>
  <c r="H64" i="37"/>
  <c r="D64" i="37"/>
  <c r="K63" i="37"/>
  <c r="L63" i="37" s="1"/>
  <c r="D63" i="37"/>
  <c r="K62" i="37"/>
  <c r="L62" i="37" s="1"/>
  <c r="H62" i="37"/>
  <c r="D62" i="37"/>
  <c r="K61" i="37"/>
  <c r="L61" i="37" s="1"/>
  <c r="N61" i="37" s="1"/>
  <c r="I61" i="37"/>
  <c r="H61" i="37"/>
  <c r="D61" i="37"/>
  <c r="K60" i="37"/>
  <c r="L60" i="37" s="1"/>
  <c r="M60" i="37" s="1"/>
  <c r="O60" i="37" s="1"/>
  <c r="I60" i="37"/>
  <c r="H60" i="37"/>
  <c r="D60" i="37"/>
  <c r="K59" i="37"/>
  <c r="L59" i="37" s="1"/>
  <c r="D59" i="37"/>
  <c r="K58" i="37"/>
  <c r="L58" i="37" s="1"/>
  <c r="H58" i="37"/>
  <c r="D58" i="37"/>
  <c r="K57" i="37"/>
  <c r="L57" i="37" s="1"/>
  <c r="I57" i="37"/>
  <c r="H57" i="37"/>
  <c r="D57" i="37"/>
  <c r="K56" i="37"/>
  <c r="L56" i="37" s="1"/>
  <c r="M56" i="37" s="1"/>
  <c r="O56" i="37" s="1"/>
  <c r="I56" i="37"/>
  <c r="H56" i="37"/>
  <c r="D56" i="37"/>
  <c r="K55" i="37"/>
  <c r="L55" i="37" s="1"/>
  <c r="D55" i="37"/>
  <c r="K54" i="37"/>
  <c r="L54" i="37" s="1"/>
  <c r="H54" i="37"/>
  <c r="D54" i="37"/>
  <c r="K53" i="37"/>
  <c r="L53" i="37" s="1"/>
  <c r="I53" i="37"/>
  <c r="H53" i="37"/>
  <c r="D53" i="37"/>
  <c r="K52" i="37"/>
  <c r="L52" i="37" s="1"/>
  <c r="M52" i="37" s="1"/>
  <c r="O52" i="37" s="1"/>
  <c r="I52" i="37"/>
  <c r="H52" i="37"/>
  <c r="D52" i="37"/>
  <c r="K51" i="37"/>
  <c r="L51" i="37" s="1"/>
  <c r="I51" i="37"/>
  <c r="D51" i="37"/>
  <c r="K50" i="37"/>
  <c r="L50" i="37" s="1"/>
  <c r="D50" i="37"/>
  <c r="H50" i="37" s="1"/>
  <c r="K49" i="37"/>
  <c r="L49" i="37" s="1"/>
  <c r="D49" i="37"/>
  <c r="K48" i="37"/>
  <c r="L48" i="37" s="1"/>
  <c r="N48" i="37" s="1"/>
  <c r="P48" i="37" s="1"/>
  <c r="I48" i="37"/>
  <c r="H48" i="37"/>
  <c r="D48" i="37"/>
  <c r="K47" i="37"/>
  <c r="L47" i="37" s="1"/>
  <c r="I47" i="37"/>
  <c r="D47" i="37"/>
  <c r="K46" i="37"/>
  <c r="L46" i="37" s="1"/>
  <c r="H46" i="37"/>
  <c r="D46" i="37"/>
  <c r="K45" i="37"/>
  <c r="L45" i="37" s="1"/>
  <c r="N45" i="37" s="1"/>
  <c r="P45" i="37" s="1"/>
  <c r="I45" i="37"/>
  <c r="H45" i="37"/>
  <c r="D45" i="37"/>
  <c r="K44" i="37"/>
  <c r="L44" i="37" s="1"/>
  <c r="N44" i="37" s="1"/>
  <c r="P44" i="37" s="1"/>
  <c r="I44" i="37"/>
  <c r="H44" i="37"/>
  <c r="D44" i="37"/>
  <c r="K43" i="37"/>
  <c r="L43" i="37" s="1"/>
  <c r="D43" i="37"/>
  <c r="K42" i="37"/>
  <c r="L42" i="37" s="1"/>
  <c r="H42" i="37"/>
  <c r="D42" i="37"/>
  <c r="K41" i="37"/>
  <c r="L41" i="37" s="1"/>
  <c r="I41" i="37"/>
  <c r="H41" i="37"/>
  <c r="D41" i="37"/>
  <c r="K40" i="37"/>
  <c r="L40" i="37" s="1"/>
  <c r="M40" i="37" s="1"/>
  <c r="O40" i="37" s="1"/>
  <c r="I40" i="37"/>
  <c r="H40" i="37"/>
  <c r="D40" i="37"/>
  <c r="K39" i="37"/>
  <c r="L39" i="37" s="1"/>
  <c r="D39" i="37"/>
  <c r="I39" i="37" s="1"/>
  <c r="K38" i="37"/>
  <c r="L38" i="37" s="1"/>
  <c r="D38" i="37"/>
  <c r="K37" i="37"/>
  <c r="L37" i="37" s="1"/>
  <c r="N37" i="37" s="1"/>
  <c r="P37" i="37" s="1"/>
  <c r="I37" i="37"/>
  <c r="D37" i="37"/>
  <c r="K36" i="37"/>
  <c r="L36" i="37" s="1"/>
  <c r="M36" i="37" s="1"/>
  <c r="O36" i="37" s="1"/>
  <c r="I36" i="37"/>
  <c r="H36" i="37"/>
  <c r="D36" i="37"/>
  <c r="K35" i="37"/>
  <c r="L35" i="37" s="1"/>
  <c r="I35" i="37"/>
  <c r="D35" i="37"/>
  <c r="K34" i="37"/>
  <c r="L34" i="37" s="1"/>
  <c r="D34" i="37"/>
  <c r="K33" i="37"/>
  <c r="L33" i="37" s="1"/>
  <c r="D33" i="37"/>
  <c r="K32" i="37"/>
  <c r="L32" i="37" s="1"/>
  <c r="N32" i="37" s="1"/>
  <c r="P32" i="37" s="1"/>
  <c r="I32" i="37"/>
  <c r="H32" i="37"/>
  <c r="D32" i="37"/>
  <c r="K31" i="37"/>
  <c r="L31" i="37" s="1"/>
  <c r="I31" i="37"/>
  <c r="D31" i="37"/>
  <c r="K30" i="37"/>
  <c r="L30" i="37" s="1"/>
  <c r="H30" i="37"/>
  <c r="D30" i="37"/>
  <c r="K29" i="37"/>
  <c r="L29" i="37" s="1"/>
  <c r="M29" i="37" s="1"/>
  <c r="H29" i="37"/>
  <c r="D29" i="37"/>
  <c r="K28" i="37"/>
  <c r="L28" i="37" s="1"/>
  <c r="N28" i="37" s="1"/>
  <c r="P28" i="37" s="1"/>
  <c r="I28" i="37"/>
  <c r="H28" i="37"/>
  <c r="D28" i="37"/>
  <c r="K27" i="37"/>
  <c r="L27" i="37" s="1"/>
  <c r="D27" i="37"/>
  <c r="K26" i="37"/>
  <c r="L26" i="37" s="1"/>
  <c r="H26" i="37"/>
  <c r="D26" i="37"/>
  <c r="K25" i="37"/>
  <c r="L25" i="37" s="1"/>
  <c r="N25" i="37" s="1"/>
  <c r="P25" i="37" s="1"/>
  <c r="I25" i="37"/>
  <c r="H25" i="37"/>
  <c r="D25" i="37"/>
  <c r="K24" i="37"/>
  <c r="L24" i="37" s="1"/>
  <c r="N24" i="37" s="1"/>
  <c r="P24" i="37" s="1"/>
  <c r="I24" i="37"/>
  <c r="H24" i="37"/>
  <c r="D24" i="37"/>
  <c r="K23" i="37"/>
  <c r="L23" i="37" s="1"/>
  <c r="D23" i="37"/>
  <c r="K22" i="37"/>
  <c r="L22" i="37" s="1"/>
  <c r="D22" i="37"/>
  <c r="K21" i="37"/>
  <c r="L21" i="37" s="1"/>
  <c r="N21" i="37" s="1"/>
  <c r="P21" i="37" s="1"/>
  <c r="I21" i="37"/>
  <c r="D21" i="37"/>
  <c r="K20" i="37"/>
  <c r="L20" i="37" s="1"/>
  <c r="M20" i="37" s="1"/>
  <c r="O20" i="37" s="1"/>
  <c r="I20" i="37"/>
  <c r="H20" i="37"/>
  <c r="D20" i="37"/>
  <c r="K19" i="37"/>
  <c r="L19" i="37" s="1"/>
  <c r="I19" i="37"/>
  <c r="D19" i="37"/>
  <c r="K18" i="37"/>
  <c r="L18" i="37" s="1"/>
  <c r="D18" i="37"/>
  <c r="H18" i="37" s="1"/>
  <c r="K17" i="37"/>
  <c r="L17" i="37" s="1"/>
  <c r="D17" i="37"/>
  <c r="K16" i="37"/>
  <c r="L16" i="37" s="1"/>
  <c r="N16" i="37" s="1"/>
  <c r="P16" i="37" s="1"/>
  <c r="I16" i="37"/>
  <c r="H16" i="37"/>
  <c r="D16" i="37"/>
  <c r="K15" i="37"/>
  <c r="L15" i="37" s="1"/>
  <c r="I15" i="37"/>
  <c r="D15" i="37"/>
  <c r="K14" i="37"/>
  <c r="L14" i="37" s="1"/>
  <c r="H14" i="37"/>
  <c r="D14" i="37"/>
  <c r="K13" i="37"/>
  <c r="L13" i="37" s="1"/>
  <c r="M13" i="37" s="1"/>
  <c r="H13" i="37"/>
  <c r="D13" i="37"/>
  <c r="K12" i="37"/>
  <c r="L12" i="37" s="1"/>
  <c r="I12" i="37"/>
  <c r="H12" i="37"/>
  <c r="D12" i="37"/>
  <c r="K11" i="37"/>
  <c r="L11" i="37" s="1"/>
  <c r="D11" i="37"/>
  <c r="K10" i="37"/>
  <c r="L10" i="37" s="1"/>
  <c r="H10" i="37"/>
  <c r="D10" i="37"/>
  <c r="K9" i="37"/>
  <c r="L9" i="37" s="1"/>
  <c r="I9" i="37"/>
  <c r="H9" i="37"/>
  <c r="D9" i="37"/>
  <c r="K8" i="37"/>
  <c r="L8" i="37" s="1"/>
  <c r="N8" i="37" s="1"/>
  <c r="P8" i="37" s="1"/>
  <c r="I8" i="37"/>
  <c r="H8" i="37"/>
  <c r="D8" i="37"/>
  <c r="K7" i="37"/>
  <c r="L7" i="37" s="1"/>
  <c r="D7" i="37"/>
  <c r="I7" i="37" s="1"/>
  <c r="K6" i="37"/>
  <c r="L6" i="37" s="1"/>
  <c r="D6" i="37"/>
  <c r="K5" i="37"/>
  <c r="L5" i="37" s="1"/>
  <c r="N5" i="37" s="1"/>
  <c r="P5" i="37" s="1"/>
  <c r="I5" i="37"/>
  <c r="D5" i="37"/>
  <c r="K4" i="37"/>
  <c r="L4" i="37" s="1"/>
  <c r="M4" i="37" s="1"/>
  <c r="O4" i="37" s="1"/>
  <c r="I4" i="37"/>
  <c r="H4" i="37"/>
  <c r="D4" i="37"/>
  <c r="K3" i="37"/>
  <c r="L3" i="37" s="1"/>
  <c r="I3" i="37"/>
  <c r="D3" i="37"/>
  <c r="C11" i="30"/>
  <c r="D11" i="30"/>
  <c r="D12" i="30" s="1"/>
  <c r="D13" i="30" s="1"/>
  <c r="D14" i="30" s="1"/>
  <c r="D15" i="30" s="1"/>
  <c r="D16" i="30" s="1"/>
  <c r="D17" i="30" s="1"/>
  <c r="D18" i="30" s="1"/>
  <c r="D19" i="30" s="1"/>
  <c r="D20" i="30" s="1"/>
  <c r="D21" i="30" s="1"/>
  <c r="D22" i="30" s="1"/>
  <c r="D23" i="30" s="1"/>
  <c r="D24" i="30" s="1"/>
  <c r="D25" i="30" s="1"/>
  <c r="D26" i="30" s="1"/>
  <c r="D27" i="30" s="1"/>
  <c r="D28" i="30" s="1"/>
  <c r="D29" i="30" s="1"/>
  <c r="D30" i="30" s="1"/>
  <c r="D31" i="30" s="1"/>
  <c r="D32" i="30" s="1"/>
  <c r="D33" i="30" s="1"/>
  <c r="D34" i="30" s="1"/>
  <c r="D35" i="30" s="1"/>
  <c r="D36" i="30" s="1"/>
  <c r="D37" i="30" s="1"/>
  <c r="D38" i="30" s="1"/>
  <c r="D39" i="30" s="1"/>
  <c r="D40" i="30" s="1"/>
  <c r="D41" i="30" s="1"/>
  <c r="D42" i="30" s="1"/>
  <c r="D43" i="30" s="1"/>
  <c r="D44" i="30" s="1"/>
  <c r="D45" i="30" s="1"/>
  <c r="D46" i="30" s="1"/>
  <c r="D47" i="30" s="1"/>
  <c r="C12" i="30"/>
  <c r="C13" i="30" s="1"/>
  <c r="C14" i="30" s="1"/>
  <c r="C15" i="30" s="1"/>
  <c r="C16" i="30" s="1"/>
  <c r="C17" i="30" s="1"/>
  <c r="C18" i="30" s="1"/>
  <c r="C19" i="30" s="1"/>
  <c r="C20" i="30" s="1"/>
  <c r="C21" i="30" s="1"/>
  <c r="C22" i="30" s="1"/>
  <c r="C23" i="30" s="1"/>
  <c r="C24" i="30" s="1"/>
  <c r="C25" i="30" s="1"/>
  <c r="C26" i="30" s="1"/>
  <c r="C27" i="30" s="1"/>
  <c r="C28" i="30" s="1"/>
  <c r="C29" i="30" s="1"/>
  <c r="C30" i="30" s="1"/>
  <c r="C31" i="30" s="1"/>
  <c r="C32" i="30" s="1"/>
  <c r="C33" i="30" s="1"/>
  <c r="C34" i="30" s="1"/>
  <c r="C35" i="30" s="1"/>
  <c r="C36" i="30" s="1"/>
  <c r="C37" i="30" s="1"/>
  <c r="C38" i="30" s="1"/>
  <c r="C39" i="30" s="1"/>
  <c r="C40" i="30" s="1"/>
  <c r="C41" i="30" s="1"/>
  <c r="C42" i="30" s="1"/>
  <c r="C43" i="30" s="1"/>
  <c r="C44" i="30" s="1"/>
  <c r="C45" i="30" s="1"/>
  <c r="C46" i="30" s="1"/>
  <c r="C47" i="30" s="1"/>
  <c r="D5" i="19"/>
  <c r="D6" i="19"/>
  <c r="D7" i="19"/>
  <c r="D8" i="19"/>
  <c r="D9" i="19"/>
  <c r="D10" i="19"/>
  <c r="D11" i="19"/>
  <c r="D12" i="19"/>
  <c r="D13" i="19"/>
  <c r="C7" i="19"/>
  <c r="C6" i="19"/>
  <c r="T20" i="36"/>
  <c r="X19" i="36"/>
  <c r="T18" i="36"/>
  <c r="P17" i="36"/>
  <c r="T16" i="36"/>
  <c r="U15" i="36"/>
  <c r="U22" i="36" s="1"/>
  <c r="R14" i="36"/>
  <c r="W13" i="36"/>
  <c r="R12" i="36"/>
  <c r="W11" i="36"/>
  <c r="S10" i="36"/>
  <c r="Z9" i="36"/>
  <c r="V8" i="36"/>
  <c r="P7" i="36"/>
  <c r="X6" i="36"/>
  <c r="N4" i="36"/>
  <c r="AB20" i="36"/>
  <c r="AB22" i="36" s="1"/>
  <c r="AF19" i="36"/>
  <c r="AC18" i="36"/>
  <c r="X17" i="36"/>
  <c r="AC16" i="36"/>
  <c r="AC15" i="36"/>
  <c r="Z14" i="36"/>
  <c r="Z22" i="36" s="1"/>
  <c r="AE13" i="36"/>
  <c r="Z12" i="36"/>
  <c r="AE11" i="36"/>
  <c r="Q11" i="36"/>
  <c r="AA10" i="36"/>
  <c r="AP22" i="36"/>
  <c r="AH9" i="36"/>
  <c r="AD8" i="36"/>
  <c r="AD22" i="36" s="1"/>
  <c r="AF6" i="36"/>
  <c r="AF22" i="36" s="1"/>
  <c r="AL4" i="36"/>
  <c r="AD4" i="36"/>
  <c r="V4" i="36"/>
  <c r="S19" i="36"/>
  <c r="S15" i="36"/>
  <c r="S22" i="36" s="1"/>
  <c r="X22" i="36"/>
  <c r="Y22" i="36"/>
  <c r="AA22" i="36"/>
  <c r="AG22" i="36"/>
  <c r="AH22" i="36"/>
  <c r="AI22" i="36"/>
  <c r="AJ22" i="36"/>
  <c r="AK22" i="36"/>
  <c r="AL22" i="36"/>
  <c r="AM22" i="36"/>
  <c r="AN22" i="36"/>
  <c r="AO22" i="36"/>
  <c r="AQ22" i="36"/>
  <c r="T6" i="36"/>
  <c r="X45" i="36"/>
  <c r="Y45" i="36"/>
  <c r="Z45" i="36"/>
  <c r="AA45" i="36"/>
  <c r="AB45" i="36"/>
  <c r="AC45" i="36"/>
  <c r="AD45" i="36"/>
  <c r="AE45" i="36"/>
  <c r="AF45" i="36"/>
  <c r="AG45" i="36"/>
  <c r="AH45" i="36"/>
  <c r="AI45" i="36"/>
  <c r="AJ45" i="36"/>
  <c r="AK45" i="36"/>
  <c r="AL45" i="36"/>
  <c r="AM45" i="36"/>
  <c r="AN45" i="36"/>
  <c r="AO45" i="36"/>
  <c r="AP45" i="36"/>
  <c r="AQ45" i="36"/>
  <c r="J45" i="36"/>
  <c r="K45" i="36"/>
  <c r="L45" i="36"/>
  <c r="M45" i="36"/>
  <c r="N45" i="36"/>
  <c r="O45" i="36"/>
  <c r="P45" i="36"/>
  <c r="Q45" i="36"/>
  <c r="R45" i="36"/>
  <c r="S45" i="36"/>
  <c r="T45" i="36"/>
  <c r="U45" i="36"/>
  <c r="V45" i="36"/>
  <c r="W45" i="36"/>
  <c r="I45" i="36"/>
  <c r="R43" i="36"/>
  <c r="R42" i="36"/>
  <c r="R41" i="36"/>
  <c r="R40" i="36"/>
  <c r="R39" i="36"/>
  <c r="R38" i="36"/>
  <c r="R37" i="36"/>
  <c r="T35" i="36"/>
  <c r="T33" i="36"/>
  <c r="T36" i="36"/>
  <c r="T34" i="36"/>
  <c r="T32" i="36"/>
  <c r="R30" i="36"/>
  <c r="R31" i="36"/>
  <c r="R29" i="36"/>
  <c r="T28" i="36"/>
  <c r="R27" i="36"/>
  <c r="D43" i="36"/>
  <c r="H43" i="36" s="1"/>
  <c r="D42" i="36"/>
  <c r="H42" i="36" s="1"/>
  <c r="D41" i="36"/>
  <c r="H41" i="36" s="1"/>
  <c r="D39" i="36"/>
  <c r="H37" i="36"/>
  <c r="D36" i="36"/>
  <c r="H36" i="36" s="1"/>
  <c r="H35" i="36"/>
  <c r="H34" i="36"/>
  <c r="D34" i="36"/>
  <c r="H33" i="36"/>
  <c r="D32" i="36"/>
  <c r="H32" i="36" s="1"/>
  <c r="H31" i="36"/>
  <c r="H30" i="36"/>
  <c r="H29" i="36"/>
  <c r="D28" i="36"/>
  <c r="D27" i="36"/>
  <c r="O20" i="36"/>
  <c r="N18" i="36"/>
  <c r="O17" i="36"/>
  <c r="J17" i="36"/>
  <c r="N16" i="36"/>
  <c r="N22" i="36"/>
  <c r="N15" i="36"/>
  <c r="O19" i="36"/>
  <c r="J19" i="36"/>
  <c r="O14" i="36"/>
  <c r="J14" i="36"/>
  <c r="P22" i="36"/>
  <c r="Q13" i="36"/>
  <c r="O12" i="36"/>
  <c r="J12" i="36"/>
  <c r="O10" i="36"/>
  <c r="J10" i="36"/>
  <c r="Q9" i="36"/>
  <c r="Q22" i="36" s="1"/>
  <c r="K22" i="36"/>
  <c r="L22" i="36"/>
  <c r="M22" i="36"/>
  <c r="O22" i="36"/>
  <c r="R22" i="36"/>
  <c r="V22" i="36"/>
  <c r="I22" i="36"/>
  <c r="O8" i="36"/>
  <c r="J8" i="36"/>
  <c r="K7" i="36"/>
  <c r="V7" i="36"/>
  <c r="O6" i="36"/>
  <c r="J6" i="36"/>
  <c r="Q5" i="36"/>
  <c r="J4" i="36"/>
  <c r="D20" i="36"/>
  <c r="H20" i="36" s="1"/>
  <c r="D19" i="36"/>
  <c r="H19" i="36" s="1"/>
  <c r="D18" i="36"/>
  <c r="H18" i="36" s="1"/>
  <c r="D16" i="36"/>
  <c r="H14" i="36"/>
  <c r="D13" i="36"/>
  <c r="H13" i="36" s="1"/>
  <c r="H12" i="36"/>
  <c r="H11" i="36"/>
  <c r="D11" i="36"/>
  <c r="H10" i="36"/>
  <c r="D9" i="36"/>
  <c r="H9" i="36" s="1"/>
  <c r="H8" i="36"/>
  <c r="H7" i="36"/>
  <c r="H6" i="36"/>
  <c r="D5" i="36"/>
  <c r="D4" i="36"/>
  <c r="C8" i="8"/>
  <c r="C7" i="8"/>
  <c r="C6" i="8"/>
  <c r="C5" i="8"/>
  <c r="C8" i="27"/>
  <c r="D8" i="27"/>
  <c r="E8" i="27"/>
  <c r="F8" i="27"/>
  <c r="G8" i="27"/>
  <c r="H8" i="27"/>
  <c r="B8" i="27"/>
  <c r="C4" i="8"/>
  <c r="D1" i="8" s="1"/>
  <c r="B1" i="34"/>
  <c r="N12" i="34"/>
  <c r="I12" i="34"/>
  <c r="V12" i="34" s="1"/>
  <c r="B12" i="34"/>
  <c r="B13" i="34" s="1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37" i="34" s="1"/>
  <c r="B38" i="34" s="1"/>
  <c r="B39" i="34" s="1"/>
  <c r="B40" i="34" s="1"/>
  <c r="B41" i="34" s="1"/>
  <c r="B42" i="34" s="1"/>
  <c r="B43" i="34" s="1"/>
  <c r="B44" i="34" s="1"/>
  <c r="B45" i="34" s="1"/>
  <c r="B46" i="34" s="1"/>
  <c r="B47" i="34" s="1"/>
  <c r="N11" i="34"/>
  <c r="I11" i="34"/>
  <c r="V11" i="34" s="1"/>
  <c r="G73" i="26"/>
  <c r="G74" i="26" s="1"/>
  <c r="G75" i="26" s="1"/>
  <c r="G76" i="26" s="1"/>
  <c r="G77" i="26" s="1"/>
  <c r="G78" i="26" s="1"/>
  <c r="G79" i="26" s="1"/>
  <c r="G80" i="26" s="1"/>
  <c r="H73" i="26"/>
  <c r="H74" i="26" s="1"/>
  <c r="H75" i="26" s="1"/>
  <c r="H76" i="26" s="1"/>
  <c r="H77" i="26" s="1"/>
  <c r="H78" i="26" s="1"/>
  <c r="H79" i="26" s="1"/>
  <c r="H80" i="26" s="1"/>
  <c r="I73" i="26"/>
  <c r="I74" i="26" s="1"/>
  <c r="I75" i="26" s="1"/>
  <c r="I76" i="26" s="1"/>
  <c r="I77" i="26" s="1"/>
  <c r="I78" i="26" s="1"/>
  <c r="I79" i="26" s="1"/>
  <c r="I80" i="26" s="1"/>
  <c r="F73" i="26"/>
  <c r="F74" i="26" s="1"/>
  <c r="F75" i="26" s="1"/>
  <c r="F76" i="26" s="1"/>
  <c r="F77" i="26" s="1"/>
  <c r="F78" i="26" s="1"/>
  <c r="F79" i="26" s="1"/>
  <c r="F80" i="26" s="1"/>
  <c r="J12" i="30"/>
  <c r="J11" i="30"/>
  <c r="H9" i="30"/>
  <c r="H5" i="30"/>
  <c r="P7" i="30"/>
  <c r="P3" i="30"/>
  <c r="B12" i="30"/>
  <c r="B13" i="30" s="1"/>
  <c r="B14" i="30" s="1"/>
  <c r="B15" i="30" s="1"/>
  <c r="B16" i="30" s="1"/>
  <c r="B17" i="30" s="1"/>
  <c r="B18" i="30" s="1"/>
  <c r="B19" i="30" s="1"/>
  <c r="B20" i="30" s="1"/>
  <c r="B21" i="30" s="1"/>
  <c r="B22" i="30" s="1"/>
  <c r="B23" i="30" s="1"/>
  <c r="B24" i="30" s="1"/>
  <c r="B25" i="30" s="1"/>
  <c r="B26" i="30" s="1"/>
  <c r="B27" i="30" s="1"/>
  <c r="B28" i="30" s="1"/>
  <c r="B29" i="30" s="1"/>
  <c r="B30" i="30" s="1"/>
  <c r="B31" i="30" s="1"/>
  <c r="B32" i="30" s="1"/>
  <c r="B33" i="30" s="1"/>
  <c r="B34" i="30" s="1"/>
  <c r="B35" i="30" s="1"/>
  <c r="B36" i="30" s="1"/>
  <c r="B37" i="30" s="1"/>
  <c r="B38" i="30" s="1"/>
  <c r="B39" i="30" s="1"/>
  <c r="B40" i="30" s="1"/>
  <c r="B41" i="30" s="1"/>
  <c r="B42" i="30" s="1"/>
  <c r="B43" i="30" s="1"/>
  <c r="B44" i="30" s="1"/>
  <c r="B45" i="30" s="1"/>
  <c r="B46" i="30" s="1"/>
  <c r="B47" i="30" s="1"/>
  <c r="N4" i="37" l="1"/>
  <c r="N379" i="37"/>
  <c r="P379" i="37" s="1"/>
  <c r="N415" i="37"/>
  <c r="P415" i="37" s="1"/>
  <c r="N680" i="37"/>
  <c r="P680" i="37" s="1"/>
  <c r="N912" i="37"/>
  <c r="P912" i="37" s="1"/>
  <c r="N259" i="37"/>
  <c r="N303" i="37"/>
  <c r="N351" i="37"/>
  <c r="P351" i="37" s="1"/>
  <c r="N513" i="37"/>
  <c r="M567" i="37"/>
  <c r="M653" i="37"/>
  <c r="M740" i="37"/>
  <c r="O740" i="37" s="1"/>
  <c r="M915" i="37"/>
  <c r="M262" i="37"/>
  <c r="O262" i="37" s="1"/>
  <c r="M266" i="37"/>
  <c r="O266" i="37" s="1"/>
  <c r="N215" i="37"/>
  <c r="N312" i="37"/>
  <c r="N340" i="37"/>
  <c r="N414" i="37"/>
  <c r="N480" i="37"/>
  <c r="M511" i="37"/>
  <c r="M535" i="37"/>
  <c r="N545" i="37"/>
  <c r="N604" i="37"/>
  <c r="P604" i="37" s="1"/>
  <c r="M739" i="37"/>
  <c r="N754" i="37"/>
  <c r="P754" i="37" s="1"/>
  <c r="N884" i="37"/>
  <c r="P884" i="37" s="1"/>
  <c r="N928" i="37"/>
  <c r="P928" i="37" s="1"/>
  <c r="M307" i="37"/>
  <c r="O307" i="37" s="1"/>
  <c r="N307" i="37"/>
  <c r="P307" i="37" s="1"/>
  <c r="N420" i="37"/>
  <c r="P420" i="37" s="1"/>
  <c r="M420" i="37"/>
  <c r="O420" i="37" s="1"/>
  <c r="N424" i="37"/>
  <c r="P424" i="37" s="1"/>
  <c r="M424" i="37"/>
  <c r="N448" i="37"/>
  <c r="P448" i="37" s="1"/>
  <c r="M448" i="37"/>
  <c r="O448" i="37" s="1"/>
  <c r="M540" i="37"/>
  <c r="O540" i="37" s="1"/>
  <c r="N540" i="37"/>
  <c r="N669" i="37"/>
  <c r="P669" i="37" s="1"/>
  <c r="M669" i="37"/>
  <c r="O669" i="37" s="1"/>
  <c r="N684" i="37"/>
  <c r="P684" i="37" s="1"/>
  <c r="M684" i="37"/>
  <c r="O684" i="37" s="1"/>
  <c r="M818" i="37"/>
  <c r="O818" i="37" s="1"/>
  <c r="N846" i="37"/>
  <c r="P846" i="37" s="1"/>
  <c r="M846" i="37"/>
  <c r="N936" i="37"/>
  <c r="P936" i="37" s="1"/>
  <c r="M936" i="37"/>
  <c r="O936" i="37" s="1"/>
  <c r="N304" i="37"/>
  <c r="P304" i="37" s="1"/>
  <c r="M304" i="37"/>
  <c r="M352" i="37"/>
  <c r="N352" i="37"/>
  <c r="P352" i="37" s="1"/>
  <c r="M416" i="37"/>
  <c r="O416" i="37" s="1"/>
  <c r="N416" i="37"/>
  <c r="P416" i="37" s="1"/>
  <c r="N492" i="37"/>
  <c r="M492" i="37"/>
  <c r="O492" i="37" s="1"/>
  <c r="N572" i="37"/>
  <c r="P572" i="37" s="1"/>
  <c r="M572" i="37"/>
  <c r="O572" i="37" s="1"/>
  <c r="N584" i="37"/>
  <c r="P584" i="37" s="1"/>
  <c r="M584" i="37"/>
  <c r="O584" i="37" s="1"/>
  <c r="M605" i="37"/>
  <c r="O605" i="37" s="1"/>
  <c r="N605" i="37"/>
  <c r="P605" i="37" s="1"/>
  <c r="N637" i="37"/>
  <c r="M637" i="37"/>
  <c r="O637" i="37" s="1"/>
  <c r="M712" i="37"/>
  <c r="O712" i="37" s="1"/>
  <c r="N712" i="37"/>
  <c r="N40" i="37"/>
  <c r="P40" i="37" s="1"/>
  <c r="M292" i="37"/>
  <c r="N292" i="37"/>
  <c r="P292" i="37" s="1"/>
  <c r="M500" i="37"/>
  <c r="O500" i="37" s="1"/>
  <c r="N500" i="37"/>
  <c r="M508" i="37"/>
  <c r="O508" i="37" s="1"/>
  <c r="N508" i="37"/>
  <c r="P508" i="37" s="1"/>
  <c r="N589" i="37"/>
  <c r="P589" i="37" s="1"/>
  <c r="M589" i="37"/>
  <c r="N700" i="37"/>
  <c r="P700" i="37" s="1"/>
  <c r="M700" i="37"/>
  <c r="O700" i="37" s="1"/>
  <c r="M869" i="37"/>
  <c r="N336" i="37"/>
  <c r="P336" i="37" s="1"/>
  <c r="M336" i="37"/>
  <c r="N12" i="37"/>
  <c r="P12" i="37" s="1"/>
  <c r="M12" i="37"/>
  <c r="O12" i="37" s="1"/>
  <c r="N206" i="37"/>
  <c r="M238" i="37"/>
  <c r="O238" i="37" s="1"/>
  <c r="N238" i="37"/>
  <c r="P238" i="37" s="1"/>
  <c r="M254" i="37"/>
  <c r="O254" i="37" s="1"/>
  <c r="M319" i="37"/>
  <c r="O319" i="37" s="1"/>
  <c r="N319" i="37"/>
  <c r="P319" i="37" s="1"/>
  <c r="M383" i="37"/>
  <c r="O383" i="37" s="1"/>
  <c r="N383" i="37"/>
  <c r="P383" i="37" s="1"/>
  <c r="M399" i="37"/>
  <c r="O399" i="37" s="1"/>
  <c r="N399" i="37"/>
  <c r="P399" i="37" s="1"/>
  <c r="N427" i="37"/>
  <c r="P427" i="37" s="1"/>
  <c r="M427" i="37"/>
  <c r="O427" i="37" s="1"/>
  <c r="M440" i="37"/>
  <c r="N464" i="37"/>
  <c r="P464" i="37" s="1"/>
  <c r="M664" i="37"/>
  <c r="O664" i="37" s="1"/>
  <c r="N664" i="37"/>
  <c r="M720" i="37"/>
  <c r="O720" i="37" s="1"/>
  <c r="N720" i="37"/>
  <c r="N862" i="37"/>
  <c r="P862" i="37" s="1"/>
  <c r="N263" i="37"/>
  <c r="M295" i="37"/>
  <c r="O295" i="37" s="1"/>
  <c r="M327" i="37"/>
  <c r="O327" i="37" s="1"/>
  <c r="N489" i="37"/>
  <c r="M496" i="37"/>
  <c r="O496" i="37" s="1"/>
  <c r="M519" i="37"/>
  <c r="N529" i="37"/>
  <c r="M551" i="37"/>
  <c r="N648" i="37"/>
  <c r="N696" i="37"/>
  <c r="P696" i="37" s="1"/>
  <c r="M699" i="37"/>
  <c r="M715" i="37"/>
  <c r="O715" i="37" s="1"/>
  <c r="N728" i="37"/>
  <c r="M753" i="37"/>
  <c r="O753" i="37" s="1"/>
  <c r="N773" i="37"/>
  <c r="P773" i="37" s="1"/>
  <c r="N829" i="37"/>
  <c r="P829" i="37" s="1"/>
  <c r="M833" i="37"/>
  <c r="O833" i="37" s="1"/>
  <c r="N872" i="37"/>
  <c r="P872" i="37" s="1"/>
  <c r="M896" i="37"/>
  <c r="O896" i="37" s="1"/>
  <c r="M900" i="37"/>
  <c r="O900" i="37" s="1"/>
  <c r="N904" i="37"/>
  <c r="P904" i="37" s="1"/>
  <c r="N287" i="37"/>
  <c r="P287" i="37" s="1"/>
  <c r="M384" i="37"/>
  <c r="O384" i="37" s="1"/>
  <c r="N398" i="37"/>
  <c r="N460" i="37"/>
  <c r="N564" i="37"/>
  <c r="N569" i="37"/>
  <c r="N585" i="37"/>
  <c r="M611" i="37"/>
  <c r="M624" i="37"/>
  <c r="O624" i="37" s="1"/>
  <c r="M708" i="37"/>
  <c r="O708" i="37" s="1"/>
  <c r="M723" i="37"/>
  <c r="M768" i="37"/>
  <c r="N789" i="37"/>
  <c r="P789" i="37" s="1"/>
  <c r="O829" i="37"/>
  <c r="N849" i="37"/>
  <c r="P849" i="37" s="1"/>
  <c r="M899" i="37"/>
  <c r="M923" i="37"/>
  <c r="O923" i="37" s="1"/>
  <c r="M85" i="37"/>
  <c r="N85" i="37"/>
  <c r="P85" i="37" s="1"/>
  <c r="N113" i="37"/>
  <c r="P113" i="37" s="1"/>
  <c r="M113" i="37"/>
  <c r="O113" i="37" s="1"/>
  <c r="N246" i="37"/>
  <c r="P246" i="37" s="1"/>
  <c r="M246" i="37"/>
  <c r="O246" i="37" s="1"/>
  <c r="N41" i="37"/>
  <c r="P41" i="37" s="1"/>
  <c r="M41" i="37"/>
  <c r="O41" i="37" s="1"/>
  <c r="N65" i="37"/>
  <c r="P65" i="37" s="1"/>
  <c r="M65" i="37"/>
  <c r="O65" i="37" s="1"/>
  <c r="N105" i="37"/>
  <c r="P105" i="37" s="1"/>
  <c r="M105" i="37"/>
  <c r="O105" i="37" s="1"/>
  <c r="M117" i="37"/>
  <c r="O117" i="37" s="1"/>
  <c r="N117" i="37"/>
  <c r="N190" i="37"/>
  <c r="P190" i="37" s="1"/>
  <c r="M190" i="37"/>
  <c r="O190" i="37" s="1"/>
  <c r="N308" i="37"/>
  <c r="P308" i="37" s="1"/>
  <c r="M308" i="37"/>
  <c r="O308" i="37" s="1"/>
  <c r="N57" i="37"/>
  <c r="M57" i="37"/>
  <c r="O57" i="37" s="1"/>
  <c r="M69" i="37"/>
  <c r="O69" i="37" s="1"/>
  <c r="N69" i="37"/>
  <c r="P69" i="37" s="1"/>
  <c r="N89" i="37"/>
  <c r="M89" i="37"/>
  <c r="O89" i="37" s="1"/>
  <c r="M101" i="37"/>
  <c r="O101" i="37" s="1"/>
  <c r="N101" i="37"/>
  <c r="N145" i="37"/>
  <c r="M145" i="37"/>
  <c r="O145" i="37" s="1"/>
  <c r="N182" i="37"/>
  <c r="P182" i="37" s="1"/>
  <c r="M182" i="37"/>
  <c r="O182" i="37" s="1"/>
  <c r="M194" i="37"/>
  <c r="O194" i="37" s="1"/>
  <c r="N194" i="37"/>
  <c r="P194" i="37" s="1"/>
  <c r="N230" i="37"/>
  <c r="M230" i="37"/>
  <c r="O230" i="37" s="1"/>
  <c r="M320" i="37"/>
  <c r="N320" i="37"/>
  <c r="P320" i="37" s="1"/>
  <c r="M404" i="37"/>
  <c r="N404" i="37"/>
  <c r="P404" i="37" s="1"/>
  <c r="M468" i="37"/>
  <c r="N468" i="37"/>
  <c r="P468" i="37" s="1"/>
  <c r="M484" i="37"/>
  <c r="O484" i="37" s="1"/>
  <c r="N484" i="37"/>
  <c r="P484" i="37" s="1"/>
  <c r="N9" i="37"/>
  <c r="P9" i="37" s="1"/>
  <c r="M9" i="37"/>
  <c r="O9" i="37" s="1"/>
  <c r="M53" i="37"/>
  <c r="O53" i="37" s="1"/>
  <c r="N53" i="37"/>
  <c r="N73" i="37"/>
  <c r="M73" i="37"/>
  <c r="O73" i="37" s="1"/>
  <c r="N121" i="37"/>
  <c r="P121" i="37" s="1"/>
  <c r="M121" i="37"/>
  <c r="O121" i="37" s="1"/>
  <c r="M133" i="37"/>
  <c r="O133" i="37" s="1"/>
  <c r="N133" i="37"/>
  <c r="P133" i="37" s="1"/>
  <c r="M210" i="37"/>
  <c r="O210" i="37" s="1"/>
  <c r="N210" i="37"/>
  <c r="P210" i="37" s="1"/>
  <c r="M436" i="37"/>
  <c r="N436" i="37"/>
  <c r="P436" i="37" s="1"/>
  <c r="N97" i="37"/>
  <c r="M97" i="37"/>
  <c r="O97" i="37" s="1"/>
  <c r="N198" i="37"/>
  <c r="M198" i="37"/>
  <c r="O198" i="37" s="1"/>
  <c r="N278" i="37"/>
  <c r="P278" i="37" s="1"/>
  <c r="M278" i="37"/>
  <c r="O278" i="37" s="1"/>
  <c r="M356" i="37"/>
  <c r="O356" i="37" s="1"/>
  <c r="N356" i="37"/>
  <c r="P356" i="37" s="1"/>
  <c r="N81" i="37"/>
  <c r="P81" i="37" s="1"/>
  <c r="M81" i="37"/>
  <c r="O81" i="37" s="1"/>
  <c r="M129" i="37"/>
  <c r="O129" i="37" s="1"/>
  <c r="N129" i="37"/>
  <c r="P129" i="37" s="1"/>
  <c r="N137" i="37"/>
  <c r="P137" i="37" s="1"/>
  <c r="M137" i="37"/>
  <c r="O137" i="37" s="1"/>
  <c r="M178" i="37"/>
  <c r="O178" i="37" s="1"/>
  <c r="N178" i="37"/>
  <c r="P178" i="37" s="1"/>
  <c r="N214" i="37"/>
  <c r="M214" i="37"/>
  <c r="O214" i="37" s="1"/>
  <c r="M226" i="37"/>
  <c r="O226" i="37" s="1"/>
  <c r="N226" i="37"/>
  <c r="P226" i="37" s="1"/>
  <c r="M258" i="37"/>
  <c r="O258" i="37" s="1"/>
  <c r="N258" i="37"/>
  <c r="M412" i="37"/>
  <c r="N412" i="37"/>
  <c r="P412" i="37" s="1"/>
  <c r="N17" i="37"/>
  <c r="P17" i="37" s="1"/>
  <c r="M532" i="37"/>
  <c r="O532" i="37" s="1"/>
  <c r="N532" i="37"/>
  <c r="N908" i="37"/>
  <c r="P908" i="37" s="1"/>
  <c r="M908" i="37"/>
  <c r="O908" i="37" s="1"/>
  <c r="N183" i="37"/>
  <c r="M548" i="37"/>
  <c r="O548" i="37" s="1"/>
  <c r="N548" i="37"/>
  <c r="P548" i="37" s="1"/>
  <c r="M834" i="37"/>
  <c r="O834" i="37" s="1"/>
  <c r="N834" i="37"/>
  <c r="P834" i="37" s="1"/>
  <c r="M8" i="37"/>
  <c r="O8" i="37" s="1"/>
  <c r="N13" i="37"/>
  <c r="M25" i="37"/>
  <c r="O25" i="37" s="1"/>
  <c r="N33" i="37"/>
  <c r="M45" i="37"/>
  <c r="M77" i="37"/>
  <c r="O77" i="37" s="1"/>
  <c r="N102" i="37"/>
  <c r="M109" i="37"/>
  <c r="O109" i="37" s="1"/>
  <c r="N118" i="37"/>
  <c r="N179" i="37"/>
  <c r="P179" i="37" s="1"/>
  <c r="N195" i="37"/>
  <c r="P195" i="37" s="1"/>
  <c r="M222" i="37"/>
  <c r="O222" i="37" s="1"/>
  <c r="N227" i="37"/>
  <c r="N242" i="37"/>
  <c r="P242" i="37" s="1"/>
  <c r="M270" i="37"/>
  <c r="O270" i="37" s="1"/>
  <c r="N274" i="37"/>
  <c r="M396" i="37"/>
  <c r="O396" i="37" s="1"/>
  <c r="N408" i="37"/>
  <c r="P408" i="37" s="1"/>
  <c r="N452" i="37"/>
  <c r="N476" i="37"/>
  <c r="P476" i="37" s="1"/>
  <c r="M665" i="37"/>
  <c r="N692" i="37"/>
  <c r="P692" i="37" s="1"/>
  <c r="M692" i="37"/>
  <c r="O692" i="37" s="1"/>
  <c r="N861" i="37"/>
  <c r="P861" i="37" s="1"/>
  <c r="M861" i="37"/>
  <c r="O861" i="37" s="1"/>
  <c r="M864" i="37"/>
  <c r="O864" i="37" s="1"/>
  <c r="N864" i="37"/>
  <c r="M24" i="37"/>
  <c r="O24" i="37" s="1"/>
  <c r="N36" i="37"/>
  <c r="M44" i="37"/>
  <c r="O44" i="37" s="1"/>
  <c r="N98" i="37"/>
  <c r="N141" i="37"/>
  <c r="P141" i="37" s="1"/>
  <c r="N175" i="37"/>
  <c r="N186" i="37"/>
  <c r="P186" i="37" s="1"/>
  <c r="M202" i="37"/>
  <c r="O202" i="37" s="1"/>
  <c r="M234" i="37"/>
  <c r="O234" i="37" s="1"/>
  <c r="N255" i="37"/>
  <c r="M335" i="37"/>
  <c r="O335" i="37" s="1"/>
  <c r="N360" i="37"/>
  <c r="M367" i="37"/>
  <c r="O367" i="37" s="1"/>
  <c r="N367" i="37"/>
  <c r="N372" i="37"/>
  <c r="P372" i="37" s="1"/>
  <c r="N375" i="37"/>
  <c r="P375" i="37" s="1"/>
  <c r="N380" i="37"/>
  <c r="P380" i="37" s="1"/>
  <c r="M392" i="37"/>
  <c r="N403" i="37"/>
  <c r="P403" i="37" s="1"/>
  <c r="N428" i="37"/>
  <c r="P428" i="37" s="1"/>
  <c r="M472" i="37"/>
  <c r="O472" i="37" s="1"/>
  <c r="M516" i="37"/>
  <c r="O516" i="37" s="1"/>
  <c r="N516" i="37"/>
  <c r="P516" i="37" s="1"/>
  <c r="N524" i="37"/>
  <c r="P524" i="37" s="1"/>
  <c r="N533" i="37"/>
  <c r="N561" i="37"/>
  <c r="N608" i="37"/>
  <c r="P608" i="37" s="1"/>
  <c r="M608" i="37"/>
  <c r="O608" i="37" s="1"/>
  <c r="N616" i="37"/>
  <c r="N636" i="37"/>
  <c r="P636" i="37" s="1"/>
  <c r="M636" i="37"/>
  <c r="O636" i="37" s="1"/>
  <c r="M765" i="37"/>
  <c r="O765" i="37" s="1"/>
  <c r="N765" i="37"/>
  <c r="P765" i="37" s="1"/>
  <c r="N106" i="37"/>
  <c r="N122" i="37"/>
  <c r="P122" i="37" s="1"/>
  <c r="N138" i="37"/>
  <c r="M288" i="37"/>
  <c r="O288" i="37" s="1"/>
  <c r="N288" i="37"/>
  <c r="P288" i="37" s="1"/>
  <c r="N344" i="37"/>
  <c r="N400" i="37"/>
  <c r="P400" i="37" s="1"/>
  <c r="M400" i="37"/>
  <c r="O400" i="37" s="1"/>
  <c r="M685" i="37"/>
  <c r="N685" i="37"/>
  <c r="P685" i="37" s="1"/>
  <c r="N845" i="37"/>
  <c r="M845" i="37"/>
  <c r="O845" i="37" s="1"/>
  <c r="N850" i="37"/>
  <c r="M850" i="37"/>
  <c r="O850" i="37" s="1"/>
  <c r="M5" i="37"/>
  <c r="N20" i="37"/>
  <c r="M28" i="37"/>
  <c r="O28" i="37" s="1"/>
  <c r="N49" i="37"/>
  <c r="M61" i="37"/>
  <c r="O61" i="37" s="1"/>
  <c r="M93" i="37"/>
  <c r="O93" i="37" s="1"/>
  <c r="M125" i="37"/>
  <c r="O125" i="37" s="1"/>
  <c r="N134" i="37"/>
  <c r="N207" i="37"/>
  <c r="N239" i="37"/>
  <c r="N250" i="37"/>
  <c r="P250" i="37" s="1"/>
  <c r="N282" i="37"/>
  <c r="N324" i="37"/>
  <c r="M339" i="37"/>
  <c r="O339" i="37" s="1"/>
  <c r="N368" i="37"/>
  <c r="P368" i="37" s="1"/>
  <c r="M387" i="37"/>
  <c r="O387" i="37" s="1"/>
  <c r="N387" i="37"/>
  <c r="P387" i="37" s="1"/>
  <c r="M456" i="37"/>
  <c r="O456" i="37" s="1"/>
  <c r="M580" i="37"/>
  <c r="O580" i="37" s="1"/>
  <c r="N580" i="37"/>
  <c r="N652" i="37"/>
  <c r="P652" i="37" s="1"/>
  <c r="M652" i="37"/>
  <c r="O652" i="37" s="1"/>
  <c r="N868" i="37"/>
  <c r="M868" i="37"/>
  <c r="O868" i="37" s="1"/>
  <c r="M21" i="37"/>
  <c r="N29" i="37"/>
  <c r="N114" i="37"/>
  <c r="N130" i="37"/>
  <c r="P130" i="37" s="1"/>
  <c r="N191" i="37"/>
  <c r="N243" i="37"/>
  <c r="P243" i="37" s="1"/>
  <c r="N271" i="37"/>
  <c r="N275" i="37"/>
  <c r="M291" i="37"/>
  <c r="O291" i="37" s="1"/>
  <c r="M37" i="37"/>
  <c r="N94" i="37"/>
  <c r="N110" i="37"/>
  <c r="N126" i="37"/>
  <c r="N142" i="37"/>
  <c r="N187" i="37"/>
  <c r="N199" i="37"/>
  <c r="P199" i="37" s="1"/>
  <c r="N211" i="37"/>
  <c r="N223" i="37"/>
  <c r="N231" i="37"/>
  <c r="P231" i="37" s="1"/>
  <c r="N247" i="37"/>
  <c r="N279" i="37"/>
  <c r="N311" i="37"/>
  <c r="P311" i="37" s="1"/>
  <c r="M311" i="37"/>
  <c r="O311" i="37" s="1"/>
  <c r="M323" i="37"/>
  <c r="M343" i="37"/>
  <c r="O343" i="37" s="1"/>
  <c r="M371" i="37"/>
  <c r="O371" i="37" s="1"/>
  <c r="N371" i="37"/>
  <c r="P371" i="37" s="1"/>
  <c r="M388" i="37"/>
  <c r="O388" i="37" s="1"/>
  <c r="N444" i="37"/>
  <c r="M488" i="37"/>
  <c r="O488" i="37" s="1"/>
  <c r="N505" i="37"/>
  <c r="P505" i="37" s="1"/>
  <c r="N509" i="37"/>
  <c r="N517" i="37"/>
  <c r="N556" i="37"/>
  <c r="P556" i="37" s="1"/>
  <c r="N600" i="37"/>
  <c r="P600" i="37" s="1"/>
  <c r="M600" i="37"/>
  <c r="O600" i="37" s="1"/>
  <c r="N732" i="37"/>
  <c r="P732" i="37" s="1"/>
  <c r="M732" i="37"/>
  <c r="O732" i="37" s="1"/>
  <c r="M813" i="37"/>
  <c r="N813" i="37"/>
  <c r="P813" i="37" s="1"/>
  <c r="N817" i="37"/>
  <c r="P817" i="37" s="1"/>
  <c r="M817" i="37"/>
  <c r="N386" i="37"/>
  <c r="M419" i="37"/>
  <c r="O419" i="37" s="1"/>
  <c r="N419" i="37"/>
  <c r="P419" i="37" s="1"/>
  <c r="N485" i="37"/>
  <c r="N497" i="37"/>
  <c r="N501" i="37"/>
  <c r="M503" i="37"/>
  <c r="N537" i="37"/>
  <c r="P537" i="37" s="1"/>
  <c r="N541" i="37"/>
  <c r="N549" i="37"/>
  <c r="N573" i="37"/>
  <c r="P573" i="37" s="1"/>
  <c r="P633" i="37"/>
  <c r="M688" i="37"/>
  <c r="O688" i="37" s="1"/>
  <c r="N688" i="37"/>
  <c r="P688" i="37" s="1"/>
  <c r="N830" i="37"/>
  <c r="P830" i="37" s="1"/>
  <c r="M830" i="37"/>
  <c r="O830" i="37" s="1"/>
  <c r="M797" i="37"/>
  <c r="O797" i="37" s="1"/>
  <c r="N797" i="37"/>
  <c r="P797" i="37" s="1"/>
  <c r="N802" i="37"/>
  <c r="P802" i="37" s="1"/>
  <c r="M802" i="37"/>
  <c r="O802" i="37" s="1"/>
  <c r="N885" i="37"/>
  <c r="M885" i="37"/>
  <c r="O885" i="37" s="1"/>
  <c r="N620" i="37"/>
  <c r="P620" i="37" s="1"/>
  <c r="M620" i="37"/>
  <c r="O620" i="37" s="1"/>
  <c r="M704" i="37"/>
  <c r="O704" i="37" s="1"/>
  <c r="N704" i="37"/>
  <c r="P704" i="37" s="1"/>
  <c r="N716" i="37"/>
  <c r="P716" i="37" s="1"/>
  <c r="M716" i="37"/>
  <c r="O716" i="37" s="1"/>
  <c r="M736" i="37"/>
  <c r="O736" i="37" s="1"/>
  <c r="N736" i="37"/>
  <c r="P736" i="37" s="1"/>
  <c r="M781" i="37"/>
  <c r="O781" i="37" s="1"/>
  <c r="N781" i="37"/>
  <c r="P781" i="37" s="1"/>
  <c r="N920" i="37"/>
  <c r="M920" i="37"/>
  <c r="O920" i="37" s="1"/>
  <c r="N203" i="37"/>
  <c r="N219" i="37"/>
  <c r="N235" i="37"/>
  <c r="N251" i="37"/>
  <c r="N267" i="37"/>
  <c r="N283" i="37"/>
  <c r="N296" i="37"/>
  <c r="N328" i="37"/>
  <c r="N402" i="37"/>
  <c r="N493" i="37"/>
  <c r="N521" i="37"/>
  <c r="N525" i="37"/>
  <c r="M527" i="37"/>
  <c r="N553" i="37"/>
  <c r="P553" i="37" s="1"/>
  <c r="N557" i="37"/>
  <c r="M559" i="37"/>
  <c r="M578" i="37"/>
  <c r="O578" i="37" s="1"/>
  <c r="M581" i="37"/>
  <c r="M588" i="37"/>
  <c r="O588" i="37" s="1"/>
  <c r="N597" i="37"/>
  <c r="N632" i="37"/>
  <c r="P632" i="37" s="1"/>
  <c r="N668" i="37"/>
  <c r="P668" i="37" s="1"/>
  <c r="N673" i="37"/>
  <c r="M724" i="37"/>
  <c r="O724" i="37" s="1"/>
  <c r="M731" i="37"/>
  <c r="N837" i="37"/>
  <c r="P837" i="37" s="1"/>
  <c r="M837" i="37"/>
  <c r="O837" i="37" s="1"/>
  <c r="M873" i="37"/>
  <c r="N762" i="37"/>
  <c r="M776" i="37"/>
  <c r="O776" i="37" s="1"/>
  <c r="M792" i="37"/>
  <c r="M907" i="37"/>
  <c r="M931" i="37"/>
  <c r="M619" i="37"/>
  <c r="O619" i="37" s="1"/>
  <c r="O632" i="37"/>
  <c r="M633" i="37"/>
  <c r="O648" i="37"/>
  <c r="M649" i="37"/>
  <c r="M681" i="37"/>
  <c r="M691" i="37"/>
  <c r="N744" i="37"/>
  <c r="P744" i="37" s="1"/>
  <c r="O813" i="37"/>
  <c r="M814" i="37"/>
  <c r="M876" i="37"/>
  <c r="O876" i="37" s="1"/>
  <c r="M891" i="37"/>
  <c r="O891" i="37" s="1"/>
  <c r="P29" i="37"/>
  <c r="M18" i="37"/>
  <c r="O18" i="37" s="1"/>
  <c r="M23" i="37"/>
  <c r="O23" i="37" s="1"/>
  <c r="H23" i="37"/>
  <c r="N34" i="37"/>
  <c r="P34" i="37" s="1"/>
  <c r="I34" i="37"/>
  <c r="M34" i="37"/>
  <c r="N59" i="37"/>
  <c r="P59" i="37" s="1"/>
  <c r="I59" i="37"/>
  <c r="M59" i="37"/>
  <c r="O59" i="37" s="1"/>
  <c r="H59" i="37"/>
  <c r="N75" i="37"/>
  <c r="I75" i="37"/>
  <c r="M75" i="37"/>
  <c r="H75" i="37"/>
  <c r="N79" i="37"/>
  <c r="I79" i="37"/>
  <c r="M79" i="37"/>
  <c r="H79" i="37"/>
  <c r="N91" i="37"/>
  <c r="P91" i="37" s="1"/>
  <c r="I91" i="37"/>
  <c r="M91" i="37"/>
  <c r="O91" i="37" s="1"/>
  <c r="H91" i="37"/>
  <c r="P93" i="37"/>
  <c r="P109" i="37"/>
  <c r="N119" i="37"/>
  <c r="P119" i="37" s="1"/>
  <c r="I119" i="37"/>
  <c r="M119" i="37"/>
  <c r="O119" i="37" s="1"/>
  <c r="H119" i="37"/>
  <c r="N140" i="37"/>
  <c r="P140" i="37" s="1"/>
  <c r="M140" i="37"/>
  <c r="O140" i="37" s="1"/>
  <c r="N185" i="37"/>
  <c r="P185" i="37" s="1"/>
  <c r="M185" i="37"/>
  <c r="O185" i="37" s="1"/>
  <c r="N201" i="37"/>
  <c r="P201" i="37" s="1"/>
  <c r="M201" i="37"/>
  <c r="O201" i="37" s="1"/>
  <c r="P202" i="37"/>
  <c r="N233" i="37"/>
  <c r="P233" i="37" s="1"/>
  <c r="M233" i="37"/>
  <c r="O233" i="37" s="1"/>
  <c r="P234" i="37"/>
  <c r="N244" i="37"/>
  <c r="I244" i="37"/>
  <c r="M244" i="37"/>
  <c r="H244" i="37"/>
  <c r="N260" i="37"/>
  <c r="I260" i="37"/>
  <c r="M260" i="37"/>
  <c r="H260" i="37"/>
  <c r="P266" i="37"/>
  <c r="N276" i="37"/>
  <c r="I276" i="37"/>
  <c r="M276" i="37"/>
  <c r="H276" i="37"/>
  <c r="N301" i="37"/>
  <c r="I301" i="37"/>
  <c r="H301" i="37"/>
  <c r="N316" i="37"/>
  <c r="P316" i="37" s="1"/>
  <c r="I316" i="37"/>
  <c r="M316" i="37"/>
  <c r="O316" i="37" s="1"/>
  <c r="H316" i="37"/>
  <c r="O349" i="37"/>
  <c r="N365" i="37"/>
  <c r="I365" i="37"/>
  <c r="H365" i="37"/>
  <c r="N6" i="37"/>
  <c r="P6" i="37" s="1"/>
  <c r="I6" i="37"/>
  <c r="M6" i="37"/>
  <c r="O6" i="37" s="1"/>
  <c r="M11" i="37"/>
  <c r="H11" i="37"/>
  <c r="N11" i="37"/>
  <c r="I13" i="37"/>
  <c r="M16" i="37"/>
  <c r="O16" i="37" s="1"/>
  <c r="H17" i="37"/>
  <c r="M17" i="37"/>
  <c r="N22" i="37"/>
  <c r="P22" i="37" s="1"/>
  <c r="I22" i="37"/>
  <c r="M22" i="37"/>
  <c r="I23" i="37"/>
  <c r="M27" i="37"/>
  <c r="O27" i="37" s="1"/>
  <c r="H27" i="37"/>
  <c r="N27" i="37"/>
  <c r="I29" i="37"/>
  <c r="M32" i="37"/>
  <c r="O32" i="37" s="1"/>
  <c r="H33" i="37"/>
  <c r="M33" i="37"/>
  <c r="O33" i="37" s="1"/>
  <c r="H34" i="37"/>
  <c r="N38" i="37"/>
  <c r="P38" i="37" s="1"/>
  <c r="I38" i="37"/>
  <c r="M38" i="37"/>
  <c r="M43" i="37"/>
  <c r="H43" i="37"/>
  <c r="N43" i="37"/>
  <c r="M48" i="37"/>
  <c r="O48" i="37" s="1"/>
  <c r="H49" i="37"/>
  <c r="M49" i="37"/>
  <c r="O49" i="37" s="1"/>
  <c r="N52" i="37"/>
  <c r="P52" i="37" s="1"/>
  <c r="P53" i="37"/>
  <c r="N56" i="37"/>
  <c r="P56" i="37" s="1"/>
  <c r="P57" i="37"/>
  <c r="N60" i="37"/>
  <c r="P60" i="37" s="1"/>
  <c r="P61" i="37"/>
  <c r="N64" i="37"/>
  <c r="P64" i="37" s="1"/>
  <c r="N68" i="37"/>
  <c r="P68" i="37" s="1"/>
  <c r="N72" i="37"/>
  <c r="P72" i="37" s="1"/>
  <c r="P73" i="37"/>
  <c r="N76" i="37"/>
  <c r="P76" i="37" s="1"/>
  <c r="P77" i="37"/>
  <c r="N80" i="37"/>
  <c r="P80" i="37" s="1"/>
  <c r="N84" i="37"/>
  <c r="P84" i="37" s="1"/>
  <c r="N88" i="37"/>
  <c r="P88" i="37" s="1"/>
  <c r="P89" i="37"/>
  <c r="N96" i="37"/>
  <c r="P96" i="37" s="1"/>
  <c r="M96" i="37"/>
  <c r="O96" i="37" s="1"/>
  <c r="P97" i="37"/>
  <c r="N107" i="37"/>
  <c r="I107" i="37"/>
  <c r="M107" i="37"/>
  <c r="H107" i="37"/>
  <c r="N112" i="37"/>
  <c r="P112" i="37" s="1"/>
  <c r="M112" i="37"/>
  <c r="O112" i="37" s="1"/>
  <c r="N123" i="37"/>
  <c r="I123" i="37"/>
  <c r="M123" i="37"/>
  <c r="H123" i="37"/>
  <c r="N128" i="37"/>
  <c r="P128" i="37" s="1"/>
  <c r="M128" i="37"/>
  <c r="O128" i="37" s="1"/>
  <c r="N139" i="37"/>
  <c r="I139" i="37"/>
  <c r="M139" i="37"/>
  <c r="H139" i="37"/>
  <c r="N144" i="37"/>
  <c r="P144" i="37" s="1"/>
  <c r="M144" i="37"/>
  <c r="O144" i="37" s="1"/>
  <c r="P145" i="37"/>
  <c r="P149" i="37"/>
  <c r="P153" i="37"/>
  <c r="P157" i="37"/>
  <c r="P161" i="37"/>
  <c r="P165" i="37"/>
  <c r="P169" i="37"/>
  <c r="P173" i="37"/>
  <c r="N184" i="37"/>
  <c r="I184" i="37"/>
  <c r="M184" i="37"/>
  <c r="O184" i="37" s="1"/>
  <c r="H184" i="37"/>
  <c r="N189" i="37"/>
  <c r="P189" i="37" s="1"/>
  <c r="M189" i="37"/>
  <c r="O189" i="37" s="1"/>
  <c r="N200" i="37"/>
  <c r="I200" i="37"/>
  <c r="M200" i="37"/>
  <c r="O200" i="37" s="1"/>
  <c r="H200" i="37"/>
  <c r="N205" i="37"/>
  <c r="P205" i="37" s="1"/>
  <c r="M205" i="37"/>
  <c r="O205" i="37" s="1"/>
  <c r="P206" i="37"/>
  <c r="N216" i="37"/>
  <c r="I216" i="37"/>
  <c r="M216" i="37"/>
  <c r="O216" i="37" s="1"/>
  <c r="H216" i="37"/>
  <c r="N221" i="37"/>
  <c r="P221" i="37" s="1"/>
  <c r="M221" i="37"/>
  <c r="O221" i="37" s="1"/>
  <c r="P222" i="37"/>
  <c r="N232" i="37"/>
  <c r="I232" i="37"/>
  <c r="M232" i="37"/>
  <c r="O232" i="37" s="1"/>
  <c r="H232" i="37"/>
  <c r="N237" i="37"/>
  <c r="P237" i="37" s="1"/>
  <c r="M237" i="37"/>
  <c r="O237" i="37" s="1"/>
  <c r="N248" i="37"/>
  <c r="I248" i="37"/>
  <c r="M248" i="37"/>
  <c r="O248" i="37" s="1"/>
  <c r="H248" i="37"/>
  <c r="N253" i="37"/>
  <c r="P253" i="37" s="1"/>
  <c r="M253" i="37"/>
  <c r="O253" i="37" s="1"/>
  <c r="P254" i="37"/>
  <c r="N264" i="37"/>
  <c r="I264" i="37"/>
  <c r="M264" i="37"/>
  <c r="O264" i="37" s="1"/>
  <c r="H264" i="37"/>
  <c r="N269" i="37"/>
  <c r="P269" i="37" s="1"/>
  <c r="M269" i="37"/>
  <c r="O269" i="37" s="1"/>
  <c r="P270" i="37"/>
  <c r="N280" i="37"/>
  <c r="I280" i="37"/>
  <c r="M280" i="37"/>
  <c r="O280" i="37" s="1"/>
  <c r="H280" i="37"/>
  <c r="N285" i="37"/>
  <c r="I285" i="37"/>
  <c r="H285" i="37"/>
  <c r="M290" i="37"/>
  <c r="H290" i="37"/>
  <c r="I290" i="37"/>
  <c r="P290" i="37" s="1"/>
  <c r="N300" i="37"/>
  <c r="I300" i="37"/>
  <c r="M300" i="37"/>
  <c r="O300" i="37" s="1"/>
  <c r="H300" i="37"/>
  <c r="P338" i="37"/>
  <c r="N347" i="37"/>
  <c r="P347" i="37" s="1"/>
  <c r="M347" i="37"/>
  <c r="O347" i="37" s="1"/>
  <c r="N349" i="37"/>
  <c r="I349" i="37"/>
  <c r="H349" i="37"/>
  <c r="M354" i="37"/>
  <c r="H354" i="37"/>
  <c r="I354" i="37"/>
  <c r="P354" i="37" s="1"/>
  <c r="N364" i="37"/>
  <c r="I364" i="37"/>
  <c r="M364" i="37"/>
  <c r="O364" i="37" s="1"/>
  <c r="H364" i="37"/>
  <c r="N373" i="37"/>
  <c r="I373" i="37"/>
  <c r="H373" i="37"/>
  <c r="O373" i="37" s="1"/>
  <c r="N377" i="37"/>
  <c r="I377" i="37"/>
  <c r="H377" i="37"/>
  <c r="N381" i="37"/>
  <c r="P381" i="37" s="1"/>
  <c r="I381" i="37"/>
  <c r="H381" i="37"/>
  <c r="O381" i="37" s="1"/>
  <c r="N385" i="37"/>
  <c r="I385" i="37"/>
  <c r="M385" i="37"/>
  <c r="H385" i="37"/>
  <c r="N401" i="37"/>
  <c r="I401" i="37"/>
  <c r="M401" i="37"/>
  <c r="H401" i="37"/>
  <c r="N417" i="37"/>
  <c r="I417" i="37"/>
  <c r="M417" i="37"/>
  <c r="H417" i="37"/>
  <c r="M7" i="37"/>
  <c r="H7" i="37"/>
  <c r="N7" i="37"/>
  <c r="P7" i="37" s="1"/>
  <c r="O13" i="37"/>
  <c r="O29" i="37"/>
  <c r="O45" i="37"/>
  <c r="N50" i="37"/>
  <c r="I50" i="37"/>
  <c r="N55" i="37"/>
  <c r="I55" i="37"/>
  <c r="M55" i="37"/>
  <c r="H55" i="37"/>
  <c r="N63" i="37"/>
  <c r="P63" i="37" s="1"/>
  <c r="I63" i="37"/>
  <c r="M63" i="37"/>
  <c r="H63" i="37"/>
  <c r="N67" i="37"/>
  <c r="I67" i="37"/>
  <c r="M67" i="37"/>
  <c r="H67" i="37"/>
  <c r="N71" i="37"/>
  <c r="I71" i="37"/>
  <c r="M71" i="37"/>
  <c r="H71" i="37"/>
  <c r="O85" i="37"/>
  <c r="N92" i="37"/>
  <c r="P92" i="37" s="1"/>
  <c r="M92" i="37"/>
  <c r="O92" i="37" s="1"/>
  <c r="N108" i="37"/>
  <c r="P108" i="37" s="1"/>
  <c r="M108" i="37"/>
  <c r="O108" i="37" s="1"/>
  <c r="N124" i="37"/>
  <c r="P124" i="37" s="1"/>
  <c r="M124" i="37"/>
  <c r="O124" i="37" s="1"/>
  <c r="N135" i="37"/>
  <c r="I135" i="37"/>
  <c r="M135" i="37"/>
  <c r="H135" i="37"/>
  <c r="N180" i="37"/>
  <c r="I180" i="37"/>
  <c r="M180" i="37"/>
  <c r="H180" i="37"/>
  <c r="N212" i="37"/>
  <c r="I212" i="37"/>
  <c r="M212" i="37"/>
  <c r="H212" i="37"/>
  <c r="N228" i="37"/>
  <c r="P228" i="37" s="1"/>
  <c r="I228" i="37"/>
  <c r="M228" i="37"/>
  <c r="H228" i="37"/>
  <c r="N249" i="37"/>
  <c r="P249" i="37" s="1"/>
  <c r="M249" i="37"/>
  <c r="O249" i="37" s="1"/>
  <c r="N281" i="37"/>
  <c r="P281" i="37" s="1"/>
  <c r="M281" i="37"/>
  <c r="O281" i="37" s="1"/>
  <c r="P282" i="37"/>
  <c r="N299" i="37"/>
  <c r="P299" i="37" s="1"/>
  <c r="M299" i="37"/>
  <c r="O299" i="37" s="1"/>
  <c r="M306" i="37"/>
  <c r="H306" i="37"/>
  <c r="I306" i="37"/>
  <c r="N363" i="37"/>
  <c r="P363" i="37" s="1"/>
  <c r="M363" i="37"/>
  <c r="O363" i="37" s="1"/>
  <c r="M370" i="37"/>
  <c r="H370" i="37"/>
  <c r="I370" i="37"/>
  <c r="O377" i="37"/>
  <c r="O392" i="37"/>
  <c r="O408" i="37"/>
  <c r="H5" i="37"/>
  <c r="H6" i="37"/>
  <c r="N10" i="37"/>
  <c r="P10" i="37" s="1"/>
  <c r="I10" i="37"/>
  <c r="M10" i="37"/>
  <c r="O10" i="37" s="1"/>
  <c r="I11" i="37"/>
  <c r="M15" i="37"/>
  <c r="O15" i="37" s="1"/>
  <c r="H15" i="37"/>
  <c r="N15" i="37"/>
  <c r="P15" i="37" s="1"/>
  <c r="I17" i="37"/>
  <c r="H21" i="37"/>
  <c r="O21" i="37" s="1"/>
  <c r="H22" i="37"/>
  <c r="N26" i="37"/>
  <c r="I26" i="37"/>
  <c r="M26" i="37"/>
  <c r="O26" i="37" s="1"/>
  <c r="I27" i="37"/>
  <c r="M31" i="37"/>
  <c r="H31" i="37"/>
  <c r="N31" i="37"/>
  <c r="P31" i="37" s="1"/>
  <c r="I33" i="37"/>
  <c r="P33" i="37" s="1"/>
  <c r="H37" i="37"/>
  <c r="H38" i="37"/>
  <c r="N42" i="37"/>
  <c r="P42" i="37" s="1"/>
  <c r="I42" i="37"/>
  <c r="M42" i="37"/>
  <c r="O42" i="37" s="1"/>
  <c r="I43" i="37"/>
  <c r="M47" i="37"/>
  <c r="O47" i="37" s="1"/>
  <c r="H47" i="37"/>
  <c r="N47" i="37"/>
  <c r="P47" i="37" s="1"/>
  <c r="I49" i="37"/>
  <c r="N54" i="37"/>
  <c r="P54" i="37" s="1"/>
  <c r="I54" i="37"/>
  <c r="M54" i="37"/>
  <c r="O54" i="37" s="1"/>
  <c r="N58" i="37"/>
  <c r="I58" i="37"/>
  <c r="M58" i="37"/>
  <c r="O58" i="37" s="1"/>
  <c r="N62" i="37"/>
  <c r="I62" i="37"/>
  <c r="M62" i="37"/>
  <c r="O62" i="37" s="1"/>
  <c r="N66" i="37"/>
  <c r="I66" i="37"/>
  <c r="M66" i="37"/>
  <c r="O66" i="37" s="1"/>
  <c r="N70" i="37"/>
  <c r="P70" i="37" s="1"/>
  <c r="I70" i="37"/>
  <c r="M70" i="37"/>
  <c r="O70" i="37" s="1"/>
  <c r="N74" i="37"/>
  <c r="I74" i="37"/>
  <c r="M74" i="37"/>
  <c r="O74" i="37" s="1"/>
  <c r="N78" i="37"/>
  <c r="I78" i="37"/>
  <c r="M78" i="37"/>
  <c r="O78" i="37" s="1"/>
  <c r="N82" i="37"/>
  <c r="I82" i="37"/>
  <c r="M82" i="37"/>
  <c r="O82" i="37" s="1"/>
  <c r="N86" i="37"/>
  <c r="P86" i="37" s="1"/>
  <c r="I86" i="37"/>
  <c r="M86" i="37"/>
  <c r="O86" i="37" s="1"/>
  <c r="N90" i="37"/>
  <c r="I90" i="37"/>
  <c r="M90" i="37"/>
  <c r="O90" i="37" s="1"/>
  <c r="N95" i="37"/>
  <c r="I95" i="37"/>
  <c r="M95" i="37"/>
  <c r="O95" i="37" s="1"/>
  <c r="H95" i="37"/>
  <c r="O98" i="37"/>
  <c r="N100" i="37"/>
  <c r="P100" i="37" s="1"/>
  <c r="M100" i="37"/>
  <c r="O100" i="37" s="1"/>
  <c r="P101" i="37"/>
  <c r="N111" i="37"/>
  <c r="I111" i="37"/>
  <c r="M111" i="37"/>
  <c r="H111" i="37"/>
  <c r="O114" i="37"/>
  <c r="N116" i="37"/>
  <c r="P116" i="37" s="1"/>
  <c r="M116" i="37"/>
  <c r="O116" i="37" s="1"/>
  <c r="P117" i="37"/>
  <c r="N127" i="37"/>
  <c r="P127" i="37" s="1"/>
  <c r="I127" i="37"/>
  <c r="M127" i="37"/>
  <c r="O127" i="37" s="1"/>
  <c r="H127" i="37"/>
  <c r="O130" i="37"/>
  <c r="N132" i="37"/>
  <c r="P132" i="37" s="1"/>
  <c r="M132" i="37"/>
  <c r="O132" i="37" s="1"/>
  <c r="N143" i="37"/>
  <c r="I143" i="37"/>
  <c r="M143" i="37"/>
  <c r="H143" i="37"/>
  <c r="O146" i="37"/>
  <c r="O147" i="37"/>
  <c r="O148" i="37"/>
  <c r="O149" i="37"/>
  <c r="O150" i="37"/>
  <c r="O151" i="37"/>
  <c r="O152" i="37"/>
  <c r="O153" i="37"/>
  <c r="O154" i="37"/>
  <c r="O155" i="37"/>
  <c r="O156" i="37"/>
  <c r="O157" i="37"/>
  <c r="O158" i="37"/>
  <c r="O159" i="37"/>
  <c r="O160" i="37"/>
  <c r="O161" i="37"/>
  <c r="O162" i="37"/>
  <c r="O163" i="37"/>
  <c r="O164" i="37"/>
  <c r="O165" i="37"/>
  <c r="O166" i="37"/>
  <c r="O167" i="37"/>
  <c r="O168" i="37"/>
  <c r="O169" i="37"/>
  <c r="O170" i="37"/>
  <c r="O171" i="37"/>
  <c r="O172" i="37"/>
  <c r="O173" i="37"/>
  <c r="O174" i="37"/>
  <c r="O175" i="37"/>
  <c r="N177" i="37"/>
  <c r="P177" i="37" s="1"/>
  <c r="M177" i="37"/>
  <c r="O177" i="37" s="1"/>
  <c r="N188" i="37"/>
  <c r="I188" i="37"/>
  <c r="M188" i="37"/>
  <c r="H188" i="37"/>
  <c r="O191" i="37"/>
  <c r="N193" i="37"/>
  <c r="P193" i="37" s="1"/>
  <c r="M193" i="37"/>
  <c r="O193" i="37" s="1"/>
  <c r="N204" i="37"/>
  <c r="P204" i="37" s="1"/>
  <c r="I204" i="37"/>
  <c r="M204" i="37"/>
  <c r="O204" i="37" s="1"/>
  <c r="H204" i="37"/>
  <c r="O207" i="37"/>
  <c r="N209" i="37"/>
  <c r="P209" i="37" s="1"/>
  <c r="M209" i="37"/>
  <c r="O209" i="37" s="1"/>
  <c r="N220" i="37"/>
  <c r="I220" i="37"/>
  <c r="M220" i="37"/>
  <c r="H220" i="37"/>
  <c r="O223" i="37"/>
  <c r="N225" i="37"/>
  <c r="P225" i="37" s="1"/>
  <c r="M225" i="37"/>
  <c r="O225" i="37" s="1"/>
  <c r="N236" i="37"/>
  <c r="I236" i="37"/>
  <c r="M236" i="37"/>
  <c r="O236" i="37" s="1"/>
  <c r="H236" i="37"/>
  <c r="O239" i="37"/>
  <c r="N241" i="37"/>
  <c r="P241" i="37" s="1"/>
  <c r="M241" i="37"/>
  <c r="O241" i="37" s="1"/>
  <c r="N252" i="37"/>
  <c r="I252" i="37"/>
  <c r="M252" i="37"/>
  <c r="H252" i="37"/>
  <c r="O255" i="37"/>
  <c r="N257" i="37"/>
  <c r="P257" i="37" s="1"/>
  <c r="M257" i="37"/>
  <c r="O257" i="37" s="1"/>
  <c r="P258" i="37"/>
  <c r="N268" i="37"/>
  <c r="P268" i="37" s="1"/>
  <c r="I268" i="37"/>
  <c r="M268" i="37"/>
  <c r="O268" i="37" s="1"/>
  <c r="H268" i="37"/>
  <c r="O271" i="37"/>
  <c r="N273" i="37"/>
  <c r="P273" i="37" s="1"/>
  <c r="M273" i="37"/>
  <c r="O273" i="37" s="1"/>
  <c r="P274" i="37"/>
  <c r="N284" i="37"/>
  <c r="I284" i="37"/>
  <c r="M284" i="37"/>
  <c r="H284" i="37"/>
  <c r="N331" i="37"/>
  <c r="P331" i="37" s="1"/>
  <c r="M331" i="37"/>
  <c r="O331" i="37" s="1"/>
  <c r="N333" i="37"/>
  <c r="P333" i="37" s="1"/>
  <c r="I333" i="37"/>
  <c r="H333" i="37"/>
  <c r="O333" i="37" s="1"/>
  <c r="M338" i="37"/>
  <c r="H338" i="37"/>
  <c r="I338" i="37"/>
  <c r="P340" i="37"/>
  <c r="N348" i="37"/>
  <c r="I348" i="37"/>
  <c r="M348" i="37"/>
  <c r="H348" i="37"/>
  <c r="N18" i="37"/>
  <c r="I18" i="37"/>
  <c r="N23" i="37"/>
  <c r="P23" i="37" s="1"/>
  <c r="M39" i="37"/>
  <c r="O39" i="37" s="1"/>
  <c r="H39" i="37"/>
  <c r="N39" i="37"/>
  <c r="P39" i="37" s="1"/>
  <c r="M50" i="37"/>
  <c r="O50" i="37" s="1"/>
  <c r="N83" i="37"/>
  <c r="P83" i="37" s="1"/>
  <c r="I83" i="37"/>
  <c r="M83" i="37"/>
  <c r="O83" i="37" s="1"/>
  <c r="H83" i="37"/>
  <c r="N87" i="37"/>
  <c r="P87" i="37" s="1"/>
  <c r="I87" i="37"/>
  <c r="M87" i="37"/>
  <c r="O87" i="37" s="1"/>
  <c r="H87" i="37"/>
  <c r="N103" i="37"/>
  <c r="P103" i="37" s="1"/>
  <c r="I103" i="37"/>
  <c r="M103" i="37"/>
  <c r="O103" i="37" s="1"/>
  <c r="H103" i="37"/>
  <c r="N196" i="37"/>
  <c r="P196" i="37" s="1"/>
  <c r="I196" i="37"/>
  <c r="M196" i="37"/>
  <c r="O196" i="37" s="1"/>
  <c r="H196" i="37"/>
  <c r="N217" i="37"/>
  <c r="P217" i="37" s="1"/>
  <c r="M217" i="37"/>
  <c r="O217" i="37" s="1"/>
  <c r="N265" i="37"/>
  <c r="P265" i="37" s="1"/>
  <c r="M265" i="37"/>
  <c r="O265" i="37" s="1"/>
  <c r="O285" i="37"/>
  <c r="M3" i="37"/>
  <c r="O3" i="37" s="1"/>
  <c r="H3" i="37"/>
  <c r="N3" i="37"/>
  <c r="P3" i="37" s="1"/>
  <c r="P4" i="37"/>
  <c r="N14" i="37"/>
  <c r="I14" i="37"/>
  <c r="M14" i="37"/>
  <c r="O14" i="37" s="1"/>
  <c r="M19" i="37"/>
  <c r="O19" i="37" s="1"/>
  <c r="H19" i="37"/>
  <c r="N19" i="37"/>
  <c r="P19" i="37" s="1"/>
  <c r="P20" i="37"/>
  <c r="N30" i="37"/>
  <c r="I30" i="37"/>
  <c r="M30" i="37"/>
  <c r="O30" i="37" s="1"/>
  <c r="M35" i="37"/>
  <c r="O35" i="37" s="1"/>
  <c r="H35" i="37"/>
  <c r="N35" i="37"/>
  <c r="P35" i="37" s="1"/>
  <c r="P36" i="37"/>
  <c r="N46" i="37"/>
  <c r="I46" i="37"/>
  <c r="M46" i="37"/>
  <c r="O46" i="37" s="1"/>
  <c r="N51" i="37"/>
  <c r="P51" i="37" s="1"/>
  <c r="M51" i="37"/>
  <c r="H51" i="37"/>
  <c r="N99" i="37"/>
  <c r="I99" i="37"/>
  <c r="M99" i="37"/>
  <c r="H99" i="37"/>
  <c r="O102" i="37"/>
  <c r="N104" i="37"/>
  <c r="P104" i="37" s="1"/>
  <c r="M104" i="37"/>
  <c r="O104" i="37" s="1"/>
  <c r="N115" i="37"/>
  <c r="P115" i="37" s="1"/>
  <c r="I115" i="37"/>
  <c r="M115" i="37"/>
  <c r="O115" i="37" s="1"/>
  <c r="H115" i="37"/>
  <c r="O118" i="37"/>
  <c r="N120" i="37"/>
  <c r="P120" i="37" s="1"/>
  <c r="M120" i="37"/>
  <c r="O120" i="37" s="1"/>
  <c r="N131" i="37"/>
  <c r="I131" i="37"/>
  <c r="M131" i="37"/>
  <c r="H131" i="37"/>
  <c r="O134" i="37"/>
  <c r="N136" i="37"/>
  <c r="P136" i="37" s="1"/>
  <c r="M136" i="37"/>
  <c r="O136" i="37" s="1"/>
  <c r="N176" i="37"/>
  <c r="P176" i="37" s="1"/>
  <c r="I176" i="37"/>
  <c r="M176" i="37"/>
  <c r="O176" i="37" s="1"/>
  <c r="H176" i="37"/>
  <c r="O179" i="37"/>
  <c r="N181" i="37"/>
  <c r="P181" i="37" s="1"/>
  <c r="M181" i="37"/>
  <c r="O181" i="37" s="1"/>
  <c r="N192" i="37"/>
  <c r="I192" i="37"/>
  <c r="M192" i="37"/>
  <c r="H192" i="37"/>
  <c r="O195" i="37"/>
  <c r="N197" i="37"/>
  <c r="P197" i="37" s="1"/>
  <c r="M197" i="37"/>
  <c r="O197" i="37" s="1"/>
  <c r="P198" i="37"/>
  <c r="N208" i="37"/>
  <c r="P208" i="37" s="1"/>
  <c r="I208" i="37"/>
  <c r="M208" i="37"/>
  <c r="O208" i="37" s="1"/>
  <c r="H208" i="37"/>
  <c r="P211" i="37"/>
  <c r="O211" i="37"/>
  <c r="N213" i="37"/>
  <c r="P213" i="37" s="1"/>
  <c r="M213" i="37"/>
  <c r="O213" i="37" s="1"/>
  <c r="P214" i="37"/>
  <c r="N224" i="37"/>
  <c r="I224" i="37"/>
  <c r="M224" i="37"/>
  <c r="H224" i="37"/>
  <c r="O227" i="37"/>
  <c r="N229" i="37"/>
  <c r="P229" i="37" s="1"/>
  <c r="M229" i="37"/>
  <c r="O229" i="37" s="1"/>
  <c r="P230" i="37"/>
  <c r="N240" i="37"/>
  <c r="P240" i="37" s="1"/>
  <c r="I240" i="37"/>
  <c r="M240" i="37"/>
  <c r="O240" i="37" s="1"/>
  <c r="H240" i="37"/>
  <c r="O243" i="37"/>
  <c r="N245" i="37"/>
  <c r="P245" i="37" s="1"/>
  <c r="M245" i="37"/>
  <c r="O245" i="37" s="1"/>
  <c r="N256" i="37"/>
  <c r="I256" i="37"/>
  <c r="M256" i="37"/>
  <c r="H256" i="37"/>
  <c r="P259" i="37"/>
  <c r="O259" i="37"/>
  <c r="N261" i="37"/>
  <c r="P261" i="37" s="1"/>
  <c r="M261" i="37"/>
  <c r="O261" i="37" s="1"/>
  <c r="P262" i="37"/>
  <c r="N272" i="37"/>
  <c r="P272" i="37" s="1"/>
  <c r="I272" i="37"/>
  <c r="M272" i="37"/>
  <c r="O272" i="37" s="1"/>
  <c r="H272" i="37"/>
  <c r="P275" i="37"/>
  <c r="O275" i="37"/>
  <c r="N277" i="37"/>
  <c r="P277" i="37" s="1"/>
  <c r="M277" i="37"/>
  <c r="O277" i="37" s="1"/>
  <c r="O296" i="37"/>
  <c r="M301" i="37"/>
  <c r="O301" i="37" s="1"/>
  <c r="N306" i="37"/>
  <c r="P306" i="37" s="1"/>
  <c r="N315" i="37"/>
  <c r="P315" i="37" s="1"/>
  <c r="M315" i="37"/>
  <c r="O315" i="37" s="1"/>
  <c r="N317" i="37"/>
  <c r="I317" i="37"/>
  <c r="H317" i="37"/>
  <c r="O317" i="37" s="1"/>
  <c r="M322" i="37"/>
  <c r="O322" i="37" s="1"/>
  <c r="H322" i="37"/>
  <c r="I322" i="37"/>
  <c r="P322" i="37" s="1"/>
  <c r="O323" i="37"/>
  <c r="P324" i="37"/>
  <c r="N332" i="37"/>
  <c r="I332" i="37"/>
  <c r="M332" i="37"/>
  <c r="H332" i="37"/>
  <c r="O360" i="37"/>
  <c r="M365" i="37"/>
  <c r="O365" i="37" s="1"/>
  <c r="N370" i="37"/>
  <c r="P370" i="37" s="1"/>
  <c r="M395" i="37"/>
  <c r="O395" i="37" s="1"/>
  <c r="N395" i="37"/>
  <c r="P395" i="37" s="1"/>
  <c r="M411" i="37"/>
  <c r="O411" i="37" s="1"/>
  <c r="N411" i="37"/>
  <c r="P411" i="37" s="1"/>
  <c r="O424" i="37"/>
  <c r="O428" i="37"/>
  <c r="N491" i="37"/>
  <c r="P491" i="37" s="1"/>
  <c r="M491" i="37"/>
  <c r="O491" i="37" s="1"/>
  <c r="M512" i="37"/>
  <c r="O512" i="37" s="1"/>
  <c r="N512" i="37"/>
  <c r="P512" i="37" s="1"/>
  <c r="P541" i="37"/>
  <c r="M544" i="37"/>
  <c r="O544" i="37" s="1"/>
  <c r="N544" i="37"/>
  <c r="P544" i="37" s="1"/>
  <c r="O589" i="37"/>
  <c r="P599" i="37"/>
  <c r="N874" i="37"/>
  <c r="P874" i="37" s="1"/>
  <c r="I874" i="37"/>
  <c r="H874" i="37"/>
  <c r="M874" i="37"/>
  <c r="O878" i="37"/>
  <c r="N882" i="37"/>
  <c r="I882" i="37"/>
  <c r="H882" i="37"/>
  <c r="M882" i="37"/>
  <c r="O882" i="37" s="1"/>
  <c r="I94" i="37"/>
  <c r="I98" i="37"/>
  <c r="I102" i="37"/>
  <c r="I106" i="37"/>
  <c r="P106" i="37" s="1"/>
  <c r="I110" i="37"/>
  <c r="I114" i="37"/>
  <c r="I118" i="37"/>
  <c r="P118" i="37" s="1"/>
  <c r="I122" i="37"/>
  <c r="I126" i="37"/>
  <c r="P126" i="37" s="1"/>
  <c r="I130" i="37"/>
  <c r="I134" i="37"/>
  <c r="I138" i="37"/>
  <c r="I142" i="37"/>
  <c r="P142" i="37" s="1"/>
  <c r="I146" i="37"/>
  <c r="P146" i="37" s="1"/>
  <c r="I147" i="37"/>
  <c r="P147" i="37" s="1"/>
  <c r="I148" i="37"/>
  <c r="P148" i="37" s="1"/>
  <c r="I149" i="37"/>
  <c r="I150" i="37"/>
  <c r="P150" i="37" s="1"/>
  <c r="I151" i="37"/>
  <c r="P151" i="37" s="1"/>
  <c r="I152" i="37"/>
  <c r="P152" i="37" s="1"/>
  <c r="I153" i="37"/>
  <c r="I154" i="37"/>
  <c r="P154" i="37" s="1"/>
  <c r="I155" i="37"/>
  <c r="P155" i="37" s="1"/>
  <c r="I156" i="37"/>
  <c r="P156" i="37" s="1"/>
  <c r="I157" i="37"/>
  <c r="I158" i="37"/>
  <c r="P158" i="37" s="1"/>
  <c r="I159" i="37"/>
  <c r="P159" i="37" s="1"/>
  <c r="I160" i="37"/>
  <c r="P160" i="37" s="1"/>
  <c r="I161" i="37"/>
  <c r="I162" i="37"/>
  <c r="P162" i="37" s="1"/>
  <c r="I163" i="37"/>
  <c r="P163" i="37" s="1"/>
  <c r="I164" i="37"/>
  <c r="P164" i="37" s="1"/>
  <c r="I165" i="37"/>
  <c r="I166" i="37"/>
  <c r="P166" i="37" s="1"/>
  <c r="I167" i="37"/>
  <c r="P167" i="37" s="1"/>
  <c r="I168" i="37"/>
  <c r="P168" i="37" s="1"/>
  <c r="I169" i="37"/>
  <c r="I170" i="37"/>
  <c r="P170" i="37" s="1"/>
  <c r="I171" i="37"/>
  <c r="P171" i="37" s="1"/>
  <c r="I172" i="37"/>
  <c r="P172" i="37" s="1"/>
  <c r="I173" i="37"/>
  <c r="I174" i="37"/>
  <c r="P174" i="37" s="1"/>
  <c r="I175" i="37"/>
  <c r="P175" i="37" s="1"/>
  <c r="I179" i="37"/>
  <c r="I183" i="37"/>
  <c r="P183" i="37" s="1"/>
  <c r="I187" i="37"/>
  <c r="I191" i="37"/>
  <c r="I195" i="37"/>
  <c r="I199" i="37"/>
  <c r="I203" i="37"/>
  <c r="I207" i="37"/>
  <c r="I211" i="37"/>
  <c r="I215" i="37"/>
  <c r="P215" i="37" s="1"/>
  <c r="I219" i="37"/>
  <c r="I223" i="37"/>
  <c r="I227" i="37"/>
  <c r="P227" i="37" s="1"/>
  <c r="I231" i="37"/>
  <c r="I235" i="37"/>
  <c r="I239" i="37"/>
  <c r="I243" i="37"/>
  <c r="I247" i="37"/>
  <c r="I251" i="37"/>
  <c r="I255" i="37"/>
  <c r="P255" i="37" s="1"/>
  <c r="I259" i="37"/>
  <c r="I263" i="37"/>
  <c r="P263" i="37" s="1"/>
  <c r="I267" i="37"/>
  <c r="I271" i="37"/>
  <c r="P271" i="37" s="1"/>
  <c r="I275" i="37"/>
  <c r="I279" i="37"/>
  <c r="P279" i="37" s="1"/>
  <c r="I283" i="37"/>
  <c r="N289" i="37"/>
  <c r="P289" i="37" s="1"/>
  <c r="I289" i="37"/>
  <c r="M289" i="37"/>
  <c r="O289" i="37" s="1"/>
  <c r="M294" i="37"/>
  <c r="H294" i="37"/>
  <c r="N294" i="37"/>
  <c r="P294" i="37" s="1"/>
  <c r="I296" i="37"/>
  <c r="N305" i="37"/>
  <c r="I305" i="37"/>
  <c r="M305" i="37"/>
  <c r="O305" i="37" s="1"/>
  <c r="M310" i="37"/>
  <c r="O310" i="37" s="1"/>
  <c r="H310" i="37"/>
  <c r="N310" i="37"/>
  <c r="P310" i="37" s="1"/>
  <c r="I312" i="37"/>
  <c r="P312" i="37" s="1"/>
  <c r="N321" i="37"/>
  <c r="P321" i="37" s="1"/>
  <c r="I321" i="37"/>
  <c r="M321" i="37"/>
  <c r="O321" i="37" s="1"/>
  <c r="M326" i="37"/>
  <c r="H326" i="37"/>
  <c r="N326" i="37"/>
  <c r="P326" i="37" s="1"/>
  <c r="I328" i="37"/>
  <c r="N337" i="37"/>
  <c r="I337" i="37"/>
  <c r="M337" i="37"/>
  <c r="O337" i="37" s="1"/>
  <c r="M342" i="37"/>
  <c r="O342" i="37" s="1"/>
  <c r="H342" i="37"/>
  <c r="N342" i="37"/>
  <c r="P342" i="37" s="1"/>
  <c r="I344" i="37"/>
  <c r="N353" i="37"/>
  <c r="P353" i="37" s="1"/>
  <c r="I353" i="37"/>
  <c r="M353" i="37"/>
  <c r="O353" i="37" s="1"/>
  <c r="M358" i="37"/>
  <c r="H358" i="37"/>
  <c r="N358" i="37"/>
  <c r="P358" i="37" s="1"/>
  <c r="I360" i="37"/>
  <c r="P360" i="37" s="1"/>
  <c r="N369" i="37"/>
  <c r="I369" i="37"/>
  <c r="M369" i="37"/>
  <c r="O369" i="37" s="1"/>
  <c r="N397" i="37"/>
  <c r="I397" i="37"/>
  <c r="M397" i="37"/>
  <c r="H397" i="37"/>
  <c r="O404" i="37"/>
  <c r="N413" i="37"/>
  <c r="I413" i="37"/>
  <c r="M413" i="37"/>
  <c r="H413" i="37"/>
  <c r="N431" i="37"/>
  <c r="P431" i="37" s="1"/>
  <c r="M431" i="37"/>
  <c r="O431" i="37" s="1"/>
  <c r="N433" i="37"/>
  <c r="I433" i="37"/>
  <c r="H433" i="37"/>
  <c r="O433" i="37" s="1"/>
  <c r="N486" i="37"/>
  <c r="P486" i="37" s="1"/>
  <c r="I486" i="37"/>
  <c r="M486" i="37"/>
  <c r="O486" i="37" s="1"/>
  <c r="H486" i="37"/>
  <c r="M520" i="37"/>
  <c r="O520" i="37" s="1"/>
  <c r="N520" i="37"/>
  <c r="P520" i="37" s="1"/>
  <c r="M552" i="37"/>
  <c r="O552" i="37" s="1"/>
  <c r="N552" i="37"/>
  <c r="P552" i="37" s="1"/>
  <c r="N613" i="37"/>
  <c r="I613" i="37"/>
  <c r="H613" i="37"/>
  <c r="M613" i="37"/>
  <c r="O613" i="37" s="1"/>
  <c r="N293" i="37"/>
  <c r="P293" i="37" s="1"/>
  <c r="I293" i="37"/>
  <c r="M293" i="37"/>
  <c r="O293" i="37" s="1"/>
  <c r="M298" i="37"/>
  <c r="H298" i="37"/>
  <c r="N298" i="37"/>
  <c r="P298" i="37" s="1"/>
  <c r="O304" i="37"/>
  <c r="N309" i="37"/>
  <c r="I309" i="37"/>
  <c r="M309" i="37"/>
  <c r="O309" i="37" s="1"/>
  <c r="M314" i="37"/>
  <c r="O314" i="37" s="1"/>
  <c r="H314" i="37"/>
  <c r="N314" i="37"/>
  <c r="P314" i="37" s="1"/>
  <c r="O320" i="37"/>
  <c r="N325" i="37"/>
  <c r="P325" i="37" s="1"/>
  <c r="I325" i="37"/>
  <c r="M325" i="37"/>
  <c r="O325" i="37" s="1"/>
  <c r="M330" i="37"/>
  <c r="H330" i="37"/>
  <c r="N330" i="37"/>
  <c r="P330" i="37" s="1"/>
  <c r="O336" i="37"/>
  <c r="N341" i="37"/>
  <c r="I341" i="37"/>
  <c r="M341" i="37"/>
  <c r="O341" i="37" s="1"/>
  <c r="M346" i="37"/>
  <c r="O346" i="37" s="1"/>
  <c r="H346" i="37"/>
  <c r="N346" i="37"/>
  <c r="P346" i="37" s="1"/>
  <c r="O352" i="37"/>
  <c r="N357" i="37"/>
  <c r="P357" i="37" s="1"/>
  <c r="I357" i="37"/>
  <c r="M357" i="37"/>
  <c r="O357" i="37" s="1"/>
  <c r="M362" i="37"/>
  <c r="H362" i="37"/>
  <c r="N362" i="37"/>
  <c r="P362" i="37" s="1"/>
  <c r="O368" i="37"/>
  <c r="O372" i="37"/>
  <c r="N374" i="37"/>
  <c r="P374" i="37" s="1"/>
  <c r="I374" i="37"/>
  <c r="M374" i="37"/>
  <c r="O374" i="37" s="1"/>
  <c r="H374" i="37"/>
  <c r="O376" i="37"/>
  <c r="N378" i="37"/>
  <c r="I378" i="37"/>
  <c r="M378" i="37"/>
  <c r="H378" i="37"/>
  <c r="O380" i="37"/>
  <c r="N382" i="37"/>
  <c r="P382" i="37" s="1"/>
  <c r="I382" i="37"/>
  <c r="M382" i="37"/>
  <c r="O382" i="37" s="1"/>
  <c r="H382" i="37"/>
  <c r="N391" i="37"/>
  <c r="P391" i="37" s="1"/>
  <c r="N393" i="37"/>
  <c r="P393" i="37" s="1"/>
  <c r="I393" i="37"/>
  <c r="M393" i="37"/>
  <c r="O393" i="37" s="1"/>
  <c r="H393" i="37"/>
  <c r="N394" i="37"/>
  <c r="P394" i="37" s="1"/>
  <c r="N407" i="37"/>
  <c r="P407" i="37" s="1"/>
  <c r="N409" i="37"/>
  <c r="I409" i="37"/>
  <c r="M409" i="37"/>
  <c r="H409" i="37"/>
  <c r="N410" i="37"/>
  <c r="N423" i="37"/>
  <c r="P423" i="37" s="1"/>
  <c r="N425" i="37"/>
  <c r="P425" i="37" s="1"/>
  <c r="I425" i="37"/>
  <c r="M425" i="37"/>
  <c r="O425" i="37" s="1"/>
  <c r="H425" i="37"/>
  <c r="N432" i="37"/>
  <c r="P432" i="37" s="1"/>
  <c r="I432" i="37"/>
  <c r="M432" i="37"/>
  <c r="O432" i="37" s="1"/>
  <c r="H432" i="37"/>
  <c r="M528" i="37"/>
  <c r="O528" i="37" s="1"/>
  <c r="N528" i="37"/>
  <c r="P528" i="37" s="1"/>
  <c r="M560" i="37"/>
  <c r="O560" i="37" s="1"/>
  <c r="N560" i="37"/>
  <c r="P560" i="37" s="1"/>
  <c r="M286" i="37"/>
  <c r="O286" i="37" s="1"/>
  <c r="H286" i="37"/>
  <c r="N286" i="37"/>
  <c r="P286" i="37" s="1"/>
  <c r="O292" i="37"/>
  <c r="N297" i="37"/>
  <c r="I297" i="37"/>
  <c r="M297" i="37"/>
  <c r="O297" i="37" s="1"/>
  <c r="M302" i="37"/>
  <c r="O302" i="37" s="1"/>
  <c r="H302" i="37"/>
  <c r="N302" i="37"/>
  <c r="P302" i="37" s="1"/>
  <c r="P303" i="37"/>
  <c r="N313" i="37"/>
  <c r="I313" i="37"/>
  <c r="M313" i="37"/>
  <c r="O313" i="37" s="1"/>
  <c r="M318" i="37"/>
  <c r="O318" i="37" s="1"/>
  <c r="H318" i="37"/>
  <c r="N318" i="37"/>
  <c r="P318" i="37" s="1"/>
  <c r="O324" i="37"/>
  <c r="N329" i="37"/>
  <c r="I329" i="37"/>
  <c r="M329" i="37"/>
  <c r="O329" i="37" s="1"/>
  <c r="M334" i="37"/>
  <c r="O334" i="37" s="1"/>
  <c r="H334" i="37"/>
  <c r="N334" i="37"/>
  <c r="P334" i="37" s="1"/>
  <c r="P335" i="37"/>
  <c r="O340" i="37"/>
  <c r="N345" i="37"/>
  <c r="I345" i="37"/>
  <c r="M345" i="37"/>
  <c r="O345" i="37" s="1"/>
  <c r="M350" i="37"/>
  <c r="O350" i="37" s="1"/>
  <c r="H350" i="37"/>
  <c r="N350" i="37"/>
  <c r="P350" i="37" s="1"/>
  <c r="N361" i="37"/>
  <c r="I361" i="37"/>
  <c r="M361" i="37"/>
  <c r="O361" i="37" s="1"/>
  <c r="M366" i="37"/>
  <c r="H366" i="37"/>
  <c r="N366" i="37"/>
  <c r="P366" i="37" s="1"/>
  <c r="P367" i="37"/>
  <c r="P376" i="37"/>
  <c r="P384" i="37"/>
  <c r="N389" i="37"/>
  <c r="P389" i="37" s="1"/>
  <c r="I389" i="37"/>
  <c r="M389" i="37"/>
  <c r="O389" i="37" s="1"/>
  <c r="H389" i="37"/>
  <c r="N390" i="37"/>
  <c r="N405" i="37"/>
  <c r="P405" i="37" s="1"/>
  <c r="I405" i="37"/>
  <c r="M405" i="37"/>
  <c r="O405" i="37" s="1"/>
  <c r="H405" i="37"/>
  <c r="N406" i="37"/>
  <c r="P406" i="37" s="1"/>
  <c r="O412" i="37"/>
  <c r="N421" i="37"/>
  <c r="P421" i="37" s="1"/>
  <c r="I421" i="37"/>
  <c r="M421" i="37"/>
  <c r="O421" i="37" s="1"/>
  <c r="H421" i="37"/>
  <c r="N422" i="37"/>
  <c r="P422" i="37" s="1"/>
  <c r="P492" i="37"/>
  <c r="M504" i="37"/>
  <c r="O504" i="37" s="1"/>
  <c r="N504" i="37"/>
  <c r="P504" i="37" s="1"/>
  <c r="M536" i="37"/>
  <c r="O536" i="37" s="1"/>
  <c r="N536" i="37"/>
  <c r="P536" i="37" s="1"/>
  <c r="M568" i="37"/>
  <c r="O568" i="37" s="1"/>
  <c r="N568" i="37"/>
  <c r="P568" i="37" s="1"/>
  <c r="N577" i="37"/>
  <c r="I577" i="37"/>
  <c r="M577" i="37"/>
  <c r="H577" i="37"/>
  <c r="N621" i="37"/>
  <c r="P621" i="37" s="1"/>
  <c r="I621" i="37"/>
  <c r="H621" i="37"/>
  <c r="M621" i="37"/>
  <c r="N640" i="37"/>
  <c r="P640" i="37" s="1"/>
  <c r="M640" i="37"/>
  <c r="O640" i="37" s="1"/>
  <c r="M426" i="37"/>
  <c r="O426" i="37" s="1"/>
  <c r="H426" i="37"/>
  <c r="N426" i="37"/>
  <c r="O436" i="37"/>
  <c r="N438" i="37"/>
  <c r="P438" i="37" s="1"/>
  <c r="I438" i="37"/>
  <c r="M438" i="37"/>
  <c r="O438" i="37" s="1"/>
  <c r="H438" i="37"/>
  <c r="O440" i="37"/>
  <c r="N442" i="37"/>
  <c r="I442" i="37"/>
  <c r="M442" i="37"/>
  <c r="H442" i="37"/>
  <c r="O444" i="37"/>
  <c r="N446" i="37"/>
  <c r="P446" i="37" s="1"/>
  <c r="I446" i="37"/>
  <c r="M446" i="37"/>
  <c r="O446" i="37" s="1"/>
  <c r="H446" i="37"/>
  <c r="N450" i="37"/>
  <c r="I450" i="37"/>
  <c r="M450" i="37"/>
  <c r="H450" i="37"/>
  <c r="O452" i="37"/>
  <c r="N454" i="37"/>
  <c r="P454" i="37" s="1"/>
  <c r="I454" i="37"/>
  <c r="M454" i="37"/>
  <c r="O454" i="37" s="1"/>
  <c r="H454" i="37"/>
  <c r="N458" i="37"/>
  <c r="I458" i="37"/>
  <c r="M458" i="37"/>
  <c r="H458" i="37"/>
  <c r="O460" i="37"/>
  <c r="N462" i="37"/>
  <c r="P462" i="37" s="1"/>
  <c r="I462" i="37"/>
  <c r="M462" i="37"/>
  <c r="O462" i="37" s="1"/>
  <c r="H462" i="37"/>
  <c r="O464" i="37"/>
  <c r="N466" i="37"/>
  <c r="I466" i="37"/>
  <c r="M466" i="37"/>
  <c r="H466" i="37"/>
  <c r="O468" i="37"/>
  <c r="N470" i="37"/>
  <c r="P470" i="37" s="1"/>
  <c r="I470" i="37"/>
  <c r="M470" i="37"/>
  <c r="O470" i="37" s="1"/>
  <c r="H470" i="37"/>
  <c r="N474" i="37"/>
  <c r="I474" i="37"/>
  <c r="M474" i="37"/>
  <c r="H474" i="37"/>
  <c r="O476" i="37"/>
  <c r="N478" i="37"/>
  <c r="P478" i="37" s="1"/>
  <c r="I478" i="37"/>
  <c r="M478" i="37"/>
  <c r="O478" i="37" s="1"/>
  <c r="H478" i="37"/>
  <c r="O480" i="37"/>
  <c r="N482" i="37"/>
  <c r="I482" i="37"/>
  <c r="M482" i="37"/>
  <c r="H482" i="37"/>
  <c r="N490" i="37"/>
  <c r="P490" i="37" s="1"/>
  <c r="I490" i="37"/>
  <c r="M490" i="37"/>
  <c r="O490" i="37" s="1"/>
  <c r="H490" i="37"/>
  <c r="P493" i="37"/>
  <c r="P496" i="37"/>
  <c r="N502" i="37"/>
  <c r="P502" i="37" s="1"/>
  <c r="I502" i="37"/>
  <c r="M502" i="37"/>
  <c r="O502" i="37" s="1"/>
  <c r="H502" i="37"/>
  <c r="N510" i="37"/>
  <c r="P510" i="37" s="1"/>
  <c r="I510" i="37"/>
  <c r="M510" i="37"/>
  <c r="O510" i="37" s="1"/>
  <c r="H510" i="37"/>
  <c r="N518" i="37"/>
  <c r="P518" i="37" s="1"/>
  <c r="I518" i="37"/>
  <c r="M518" i="37"/>
  <c r="O518" i="37" s="1"/>
  <c r="H518" i="37"/>
  <c r="N526" i="37"/>
  <c r="P526" i="37" s="1"/>
  <c r="I526" i="37"/>
  <c r="M526" i="37"/>
  <c r="O526" i="37" s="1"/>
  <c r="H526" i="37"/>
  <c r="N534" i="37"/>
  <c r="P534" i="37" s="1"/>
  <c r="I534" i="37"/>
  <c r="M534" i="37"/>
  <c r="O534" i="37" s="1"/>
  <c r="H534" i="37"/>
  <c r="N542" i="37"/>
  <c r="P542" i="37" s="1"/>
  <c r="I542" i="37"/>
  <c r="M542" i="37"/>
  <c r="O542" i="37" s="1"/>
  <c r="H542" i="37"/>
  <c r="N550" i="37"/>
  <c r="P550" i="37" s="1"/>
  <c r="I550" i="37"/>
  <c r="M550" i="37"/>
  <c r="O550" i="37" s="1"/>
  <c r="H550" i="37"/>
  <c r="N558" i="37"/>
  <c r="P558" i="37" s="1"/>
  <c r="I558" i="37"/>
  <c r="M558" i="37"/>
  <c r="O558" i="37" s="1"/>
  <c r="H558" i="37"/>
  <c r="N566" i="37"/>
  <c r="P566" i="37" s="1"/>
  <c r="I566" i="37"/>
  <c r="M566" i="37"/>
  <c r="O566" i="37" s="1"/>
  <c r="H566" i="37"/>
  <c r="N592" i="37"/>
  <c r="P592" i="37" s="1"/>
  <c r="M592" i="37"/>
  <c r="O592" i="37" s="1"/>
  <c r="N594" i="37"/>
  <c r="P594" i="37" s="1"/>
  <c r="I594" i="37"/>
  <c r="H594" i="37"/>
  <c r="O594" i="37" s="1"/>
  <c r="M599" i="37"/>
  <c r="H599" i="37"/>
  <c r="I599" i="37"/>
  <c r="P601" i="37"/>
  <c r="N610" i="37"/>
  <c r="I610" i="37"/>
  <c r="M610" i="37"/>
  <c r="H610" i="37"/>
  <c r="P615" i="37"/>
  <c r="O658" i="37"/>
  <c r="N660" i="37"/>
  <c r="P660" i="37" s="1"/>
  <c r="M660" i="37"/>
  <c r="O660" i="37" s="1"/>
  <c r="N672" i="37"/>
  <c r="P672" i="37" s="1"/>
  <c r="M672" i="37"/>
  <c r="O672" i="37" s="1"/>
  <c r="N705" i="37"/>
  <c r="P705" i="37" s="1"/>
  <c r="I705" i="37"/>
  <c r="H705" i="37"/>
  <c r="M705" i="37"/>
  <c r="N737" i="37"/>
  <c r="P737" i="37" s="1"/>
  <c r="I737" i="37"/>
  <c r="H737" i="37"/>
  <c r="M737" i="37"/>
  <c r="H386" i="37"/>
  <c r="M386" i="37"/>
  <c r="H390" i="37"/>
  <c r="M390" i="37"/>
  <c r="H394" i="37"/>
  <c r="M394" i="37"/>
  <c r="H398" i="37"/>
  <c r="M398" i="37"/>
  <c r="H402" i="37"/>
  <c r="M402" i="37"/>
  <c r="H406" i="37"/>
  <c r="M406" i="37"/>
  <c r="H410" i="37"/>
  <c r="M410" i="37"/>
  <c r="H414" i="37"/>
  <c r="M414" i="37"/>
  <c r="H418" i="37"/>
  <c r="M418" i="37"/>
  <c r="H422" i="37"/>
  <c r="M422" i="37"/>
  <c r="I426" i="37"/>
  <c r="M430" i="37"/>
  <c r="H430" i="37"/>
  <c r="N430" i="37"/>
  <c r="P430" i="37" s="1"/>
  <c r="N435" i="37"/>
  <c r="P435" i="37" s="1"/>
  <c r="N439" i="37"/>
  <c r="P439" i="37" s="1"/>
  <c r="P440" i="37"/>
  <c r="N443" i="37"/>
  <c r="P443" i="37" s="1"/>
  <c r="P444" i="37"/>
  <c r="N447" i="37"/>
  <c r="P447" i="37" s="1"/>
  <c r="N451" i="37"/>
  <c r="P451" i="37" s="1"/>
  <c r="P452" i="37"/>
  <c r="N455" i="37"/>
  <c r="P455" i="37" s="1"/>
  <c r="P456" i="37"/>
  <c r="N459" i="37"/>
  <c r="P459" i="37" s="1"/>
  <c r="P460" i="37"/>
  <c r="N463" i="37"/>
  <c r="P463" i="37" s="1"/>
  <c r="N467" i="37"/>
  <c r="P467" i="37" s="1"/>
  <c r="N471" i="37"/>
  <c r="P471" i="37" s="1"/>
  <c r="P472" i="37"/>
  <c r="N475" i="37"/>
  <c r="P475" i="37" s="1"/>
  <c r="N479" i="37"/>
  <c r="P479" i="37" s="1"/>
  <c r="P480" i="37"/>
  <c r="N483" i="37"/>
  <c r="P483" i="37" s="1"/>
  <c r="N494" i="37"/>
  <c r="P494" i="37" s="1"/>
  <c r="I494" i="37"/>
  <c r="M494" i="37"/>
  <c r="O494" i="37" s="1"/>
  <c r="H494" i="37"/>
  <c r="M495" i="37"/>
  <c r="O495" i="37" s="1"/>
  <c r="O497" i="37"/>
  <c r="O505" i="37"/>
  <c r="O513" i="37"/>
  <c r="P521" i="37"/>
  <c r="O521" i="37"/>
  <c r="O529" i="37"/>
  <c r="O537" i="37"/>
  <c r="O545" i="37"/>
  <c r="O553" i="37"/>
  <c r="O561" i="37"/>
  <c r="P569" i="37"/>
  <c r="O569" i="37"/>
  <c r="M583" i="37"/>
  <c r="H583" i="37"/>
  <c r="I583" i="37"/>
  <c r="P583" i="37" s="1"/>
  <c r="P585" i="37"/>
  <c r="N593" i="37"/>
  <c r="P593" i="37" s="1"/>
  <c r="I593" i="37"/>
  <c r="M593" i="37"/>
  <c r="O593" i="37" s="1"/>
  <c r="H593" i="37"/>
  <c r="N631" i="37"/>
  <c r="N702" i="37"/>
  <c r="P702" i="37" s="1"/>
  <c r="I702" i="37"/>
  <c r="M702" i="37"/>
  <c r="O702" i="37" s="1"/>
  <c r="H702" i="37"/>
  <c r="N734" i="37"/>
  <c r="P734" i="37" s="1"/>
  <c r="I734" i="37"/>
  <c r="M734" i="37"/>
  <c r="O734" i="37" s="1"/>
  <c r="H734" i="37"/>
  <c r="I386" i="37"/>
  <c r="I390" i="37"/>
  <c r="I394" i="37"/>
  <c r="I398" i="37"/>
  <c r="I402" i="37"/>
  <c r="I406" i="37"/>
  <c r="I410" i="37"/>
  <c r="I414" i="37"/>
  <c r="P414" i="37" s="1"/>
  <c r="I418" i="37"/>
  <c r="P418" i="37" s="1"/>
  <c r="I422" i="37"/>
  <c r="N429" i="37"/>
  <c r="P429" i="37" s="1"/>
  <c r="I429" i="37"/>
  <c r="M429" i="37"/>
  <c r="O429" i="37" s="1"/>
  <c r="M434" i="37"/>
  <c r="H434" i="37"/>
  <c r="N434" i="37"/>
  <c r="P434" i="37" s="1"/>
  <c r="N437" i="37"/>
  <c r="P437" i="37" s="1"/>
  <c r="I437" i="37"/>
  <c r="M437" i="37"/>
  <c r="O437" i="37" s="1"/>
  <c r="N441" i="37"/>
  <c r="I441" i="37"/>
  <c r="M441" i="37"/>
  <c r="O441" i="37" s="1"/>
  <c r="N445" i="37"/>
  <c r="P445" i="37" s="1"/>
  <c r="I445" i="37"/>
  <c r="M445" i="37"/>
  <c r="O445" i="37" s="1"/>
  <c r="N449" i="37"/>
  <c r="I449" i="37"/>
  <c r="M449" i="37"/>
  <c r="O449" i="37" s="1"/>
  <c r="N453" i="37"/>
  <c r="P453" i="37" s="1"/>
  <c r="I453" i="37"/>
  <c r="M453" i="37"/>
  <c r="O453" i="37" s="1"/>
  <c r="N457" i="37"/>
  <c r="I457" i="37"/>
  <c r="M457" i="37"/>
  <c r="O457" i="37" s="1"/>
  <c r="N461" i="37"/>
  <c r="P461" i="37" s="1"/>
  <c r="I461" i="37"/>
  <c r="M461" i="37"/>
  <c r="O461" i="37" s="1"/>
  <c r="N465" i="37"/>
  <c r="I465" i="37"/>
  <c r="M465" i="37"/>
  <c r="O465" i="37" s="1"/>
  <c r="N469" i="37"/>
  <c r="P469" i="37" s="1"/>
  <c r="I469" i="37"/>
  <c r="M469" i="37"/>
  <c r="O469" i="37" s="1"/>
  <c r="N473" i="37"/>
  <c r="I473" i="37"/>
  <c r="M473" i="37"/>
  <c r="O473" i="37" s="1"/>
  <c r="N477" i="37"/>
  <c r="P477" i="37" s="1"/>
  <c r="I477" i="37"/>
  <c r="M477" i="37"/>
  <c r="O477" i="37" s="1"/>
  <c r="N481" i="37"/>
  <c r="I481" i="37"/>
  <c r="M481" i="37"/>
  <c r="O481" i="37" s="1"/>
  <c r="O485" i="37"/>
  <c r="N487" i="37"/>
  <c r="P487" i="37" s="1"/>
  <c r="M487" i="37"/>
  <c r="O487" i="37" s="1"/>
  <c r="P488" i="37"/>
  <c r="N498" i="37"/>
  <c r="I498" i="37"/>
  <c r="M498" i="37"/>
  <c r="H498" i="37"/>
  <c r="M499" i="37"/>
  <c r="P500" i="37"/>
  <c r="N506" i="37"/>
  <c r="I506" i="37"/>
  <c r="M506" i="37"/>
  <c r="H506" i="37"/>
  <c r="M507" i="37"/>
  <c r="O507" i="37" s="1"/>
  <c r="N514" i="37"/>
  <c r="I514" i="37"/>
  <c r="M514" i="37"/>
  <c r="H514" i="37"/>
  <c r="M515" i="37"/>
  <c r="N522" i="37"/>
  <c r="I522" i="37"/>
  <c r="M522" i="37"/>
  <c r="H522" i="37"/>
  <c r="M523" i="37"/>
  <c r="O523" i="37" s="1"/>
  <c r="N530" i="37"/>
  <c r="I530" i="37"/>
  <c r="M530" i="37"/>
  <c r="H530" i="37"/>
  <c r="M531" i="37"/>
  <c r="P532" i="37"/>
  <c r="N538" i="37"/>
  <c r="I538" i="37"/>
  <c r="M538" i="37"/>
  <c r="H538" i="37"/>
  <c r="M539" i="37"/>
  <c r="O539" i="37" s="1"/>
  <c r="P540" i="37"/>
  <c r="N546" i="37"/>
  <c r="I546" i="37"/>
  <c r="M546" i="37"/>
  <c r="H546" i="37"/>
  <c r="M547" i="37"/>
  <c r="N554" i="37"/>
  <c r="I554" i="37"/>
  <c r="M554" i="37"/>
  <c r="H554" i="37"/>
  <c r="M555" i="37"/>
  <c r="O555" i="37" s="1"/>
  <c r="N562" i="37"/>
  <c r="I562" i="37"/>
  <c r="M562" i="37"/>
  <c r="H562" i="37"/>
  <c r="M563" i="37"/>
  <c r="P564" i="37"/>
  <c r="N570" i="37"/>
  <c r="I570" i="37"/>
  <c r="M570" i="37"/>
  <c r="H570" i="37"/>
  <c r="O573" i="37"/>
  <c r="N576" i="37"/>
  <c r="P576" i="37" s="1"/>
  <c r="M576" i="37"/>
  <c r="O576" i="37" s="1"/>
  <c r="N578" i="37"/>
  <c r="I578" i="37"/>
  <c r="H578" i="37"/>
  <c r="N618" i="37"/>
  <c r="P618" i="37" s="1"/>
  <c r="I618" i="37"/>
  <c r="M618" i="37"/>
  <c r="O618" i="37" s="1"/>
  <c r="H618" i="37"/>
  <c r="O626" i="37"/>
  <c r="N628" i="37"/>
  <c r="P628" i="37" s="1"/>
  <c r="M628" i="37"/>
  <c r="O628" i="37" s="1"/>
  <c r="M630" i="37"/>
  <c r="O642" i="37"/>
  <c r="N644" i="37"/>
  <c r="P644" i="37" s="1"/>
  <c r="M644" i="37"/>
  <c r="O644" i="37" s="1"/>
  <c r="N656" i="37"/>
  <c r="P656" i="37" s="1"/>
  <c r="M656" i="37"/>
  <c r="O656" i="37" s="1"/>
  <c r="O662" i="37"/>
  <c r="I485" i="37"/>
  <c r="I489" i="37"/>
  <c r="I493" i="37"/>
  <c r="I497" i="37"/>
  <c r="I501" i="37"/>
  <c r="I505" i="37"/>
  <c r="I509" i="37"/>
  <c r="I513" i="37"/>
  <c r="P513" i="37" s="1"/>
  <c r="I517" i="37"/>
  <c r="I521" i="37"/>
  <c r="I525" i="37"/>
  <c r="I529" i="37"/>
  <c r="I533" i="37"/>
  <c r="I537" i="37"/>
  <c r="I541" i="37"/>
  <c r="I545" i="37"/>
  <c r="P545" i="37" s="1"/>
  <c r="I549" i="37"/>
  <c r="I553" i="37"/>
  <c r="I557" i="37"/>
  <c r="P557" i="37" s="1"/>
  <c r="I561" i="37"/>
  <c r="I565" i="37"/>
  <c r="P565" i="37" s="1"/>
  <c r="I569" i="37"/>
  <c r="M571" i="37"/>
  <c r="O571" i="37" s="1"/>
  <c r="H571" i="37"/>
  <c r="N571" i="37"/>
  <c r="P571" i="37" s="1"/>
  <c r="I573" i="37"/>
  <c r="N582" i="37"/>
  <c r="P582" i="37" s="1"/>
  <c r="I582" i="37"/>
  <c r="M582" i="37"/>
  <c r="O582" i="37" s="1"/>
  <c r="M587" i="37"/>
  <c r="H587" i="37"/>
  <c r="N587" i="37"/>
  <c r="N598" i="37"/>
  <c r="P598" i="37" s="1"/>
  <c r="I598" i="37"/>
  <c r="M598" i="37"/>
  <c r="O598" i="37" s="1"/>
  <c r="M603" i="37"/>
  <c r="H603" i="37"/>
  <c r="N603" i="37"/>
  <c r="P616" i="37"/>
  <c r="P624" i="37"/>
  <c r="O633" i="37"/>
  <c r="M683" i="37"/>
  <c r="O683" i="37" s="1"/>
  <c r="H683" i="37"/>
  <c r="I683" i="37"/>
  <c r="P683" i="37" s="1"/>
  <c r="O689" i="37"/>
  <c r="N694" i="37"/>
  <c r="P694" i="37" s="1"/>
  <c r="I694" i="37"/>
  <c r="M694" i="37"/>
  <c r="O694" i="37" s="1"/>
  <c r="H694" i="37"/>
  <c r="N697" i="37"/>
  <c r="P697" i="37" s="1"/>
  <c r="I697" i="37"/>
  <c r="H697" i="37"/>
  <c r="O697" i="37" s="1"/>
  <c r="P707" i="37"/>
  <c r="N726" i="37"/>
  <c r="P726" i="37" s="1"/>
  <c r="I726" i="37"/>
  <c r="M726" i="37"/>
  <c r="O726" i="37" s="1"/>
  <c r="H726" i="37"/>
  <c r="N729" i="37"/>
  <c r="P729" i="37" s="1"/>
  <c r="I729" i="37"/>
  <c r="H729" i="37"/>
  <c r="O729" i="37" s="1"/>
  <c r="P739" i="37"/>
  <c r="O768" i="37"/>
  <c r="N785" i="37"/>
  <c r="P785" i="37" s="1"/>
  <c r="M785" i="37"/>
  <c r="O785" i="37" s="1"/>
  <c r="H499" i="37"/>
  <c r="H503" i="37"/>
  <c r="O503" i="37" s="1"/>
  <c r="H507" i="37"/>
  <c r="H511" i="37"/>
  <c r="O511" i="37" s="1"/>
  <c r="H515" i="37"/>
  <c r="H519" i="37"/>
  <c r="O519" i="37" s="1"/>
  <c r="H523" i="37"/>
  <c r="H527" i="37"/>
  <c r="H531" i="37"/>
  <c r="H535" i="37"/>
  <c r="O535" i="37" s="1"/>
  <c r="H539" i="37"/>
  <c r="H543" i="37"/>
  <c r="O543" i="37" s="1"/>
  <c r="H547" i="37"/>
  <c r="H551" i="37"/>
  <c r="H555" i="37"/>
  <c r="H559" i="37"/>
  <c r="H563" i="37"/>
  <c r="H567" i="37"/>
  <c r="O567" i="37" s="1"/>
  <c r="I571" i="37"/>
  <c r="M575" i="37"/>
  <c r="O575" i="37" s="1"/>
  <c r="H575" i="37"/>
  <c r="N575" i="37"/>
  <c r="P575" i="37" s="1"/>
  <c r="H581" i="37"/>
  <c r="H582" i="37"/>
  <c r="N586" i="37"/>
  <c r="I586" i="37"/>
  <c r="M586" i="37"/>
  <c r="O586" i="37" s="1"/>
  <c r="I587" i="37"/>
  <c r="M591" i="37"/>
  <c r="H591" i="37"/>
  <c r="N591" i="37"/>
  <c r="P591" i="37" s="1"/>
  <c r="M596" i="37"/>
  <c r="O596" i="37" s="1"/>
  <c r="H597" i="37"/>
  <c r="M597" i="37"/>
  <c r="O597" i="37" s="1"/>
  <c r="H598" i="37"/>
  <c r="N602" i="37"/>
  <c r="P602" i="37" s="1"/>
  <c r="I602" i="37"/>
  <c r="M602" i="37"/>
  <c r="O602" i="37" s="1"/>
  <c r="I603" i="37"/>
  <c r="M607" i="37"/>
  <c r="O607" i="37" s="1"/>
  <c r="H607" i="37"/>
  <c r="N607" i="37"/>
  <c r="P607" i="37" s="1"/>
  <c r="N609" i="37"/>
  <c r="I609" i="37"/>
  <c r="M609" i="37"/>
  <c r="M612" i="37"/>
  <c r="O612" i="37" s="1"/>
  <c r="N614" i="37"/>
  <c r="I614" i="37"/>
  <c r="M614" i="37"/>
  <c r="H614" i="37"/>
  <c r="N617" i="37"/>
  <c r="I617" i="37"/>
  <c r="M617" i="37"/>
  <c r="N622" i="37"/>
  <c r="P622" i="37" s="1"/>
  <c r="I622" i="37"/>
  <c r="M622" i="37"/>
  <c r="O622" i="37" s="1"/>
  <c r="H622" i="37"/>
  <c r="P623" i="37"/>
  <c r="N625" i="37"/>
  <c r="I625" i="37"/>
  <c r="M625" i="37"/>
  <c r="N629" i="37"/>
  <c r="P629" i="37" s="1"/>
  <c r="I629" i="37"/>
  <c r="M629" i="37"/>
  <c r="O629" i="37" s="1"/>
  <c r="H629" i="37"/>
  <c r="N630" i="37"/>
  <c r="P630" i="37" s="1"/>
  <c r="I630" i="37"/>
  <c r="H630" i="37"/>
  <c r="M631" i="37"/>
  <c r="H631" i="37"/>
  <c r="N641" i="37"/>
  <c r="I641" i="37"/>
  <c r="M641" i="37"/>
  <c r="N645" i="37"/>
  <c r="P645" i="37" s="1"/>
  <c r="I645" i="37"/>
  <c r="M645" i="37"/>
  <c r="O645" i="37" s="1"/>
  <c r="H645" i="37"/>
  <c r="N646" i="37"/>
  <c r="P646" i="37" s="1"/>
  <c r="I646" i="37"/>
  <c r="H646" i="37"/>
  <c r="O646" i="37" s="1"/>
  <c r="M647" i="37"/>
  <c r="H647" i="37"/>
  <c r="O653" i="37"/>
  <c r="N657" i="37"/>
  <c r="P657" i="37" s="1"/>
  <c r="I657" i="37"/>
  <c r="M657" i="37"/>
  <c r="N661" i="37"/>
  <c r="I661" i="37"/>
  <c r="M661" i="37"/>
  <c r="H661" i="37"/>
  <c r="N662" i="37"/>
  <c r="I662" i="37"/>
  <c r="H662" i="37"/>
  <c r="M663" i="37"/>
  <c r="O663" i="37" s="1"/>
  <c r="H663" i="37"/>
  <c r="N676" i="37"/>
  <c r="P676" i="37" s="1"/>
  <c r="M676" i="37"/>
  <c r="O676" i="37" s="1"/>
  <c r="N678" i="37"/>
  <c r="P678" i="37" s="1"/>
  <c r="I678" i="37"/>
  <c r="H678" i="37"/>
  <c r="O678" i="37" s="1"/>
  <c r="N689" i="37"/>
  <c r="I689" i="37"/>
  <c r="H689" i="37"/>
  <c r="P699" i="37"/>
  <c r="N718" i="37"/>
  <c r="I718" i="37"/>
  <c r="M718" i="37"/>
  <c r="H718" i="37"/>
  <c r="N721" i="37"/>
  <c r="I721" i="37"/>
  <c r="H721" i="37"/>
  <c r="O721" i="37" s="1"/>
  <c r="P731" i="37"/>
  <c r="N574" i="37"/>
  <c r="P574" i="37" s="1"/>
  <c r="I574" i="37"/>
  <c r="M574" i="37"/>
  <c r="O574" i="37" s="1"/>
  <c r="M579" i="37"/>
  <c r="H579" i="37"/>
  <c r="N579" i="37"/>
  <c r="P579" i="37" s="1"/>
  <c r="P580" i="37"/>
  <c r="O585" i="37"/>
  <c r="N590" i="37"/>
  <c r="P590" i="37" s="1"/>
  <c r="I590" i="37"/>
  <c r="M590" i="37"/>
  <c r="O590" i="37" s="1"/>
  <c r="M595" i="37"/>
  <c r="H595" i="37"/>
  <c r="N595" i="37"/>
  <c r="P595" i="37" s="1"/>
  <c r="I597" i="37"/>
  <c r="P597" i="37" s="1"/>
  <c r="O601" i="37"/>
  <c r="N606" i="37"/>
  <c r="P606" i="37" s="1"/>
  <c r="I606" i="37"/>
  <c r="M606" i="37"/>
  <c r="O606" i="37" s="1"/>
  <c r="I607" i="37"/>
  <c r="H609" i="37"/>
  <c r="M615" i="37"/>
  <c r="H617" i="37"/>
  <c r="M623" i="37"/>
  <c r="H625" i="37"/>
  <c r="N626" i="37"/>
  <c r="I626" i="37"/>
  <c r="I631" i="37"/>
  <c r="M635" i="37"/>
  <c r="H635" i="37"/>
  <c r="I635" i="37"/>
  <c r="P635" i="37" s="1"/>
  <c r="P637" i="37"/>
  <c r="H641" i="37"/>
  <c r="N642" i="37"/>
  <c r="I642" i="37"/>
  <c r="I647" i="37"/>
  <c r="P647" i="37" s="1"/>
  <c r="P648" i="37"/>
  <c r="M651" i="37"/>
  <c r="H651" i="37"/>
  <c r="I651" i="37"/>
  <c r="P651" i="37" s="1"/>
  <c r="P653" i="37"/>
  <c r="H657" i="37"/>
  <c r="N658" i="37"/>
  <c r="I658" i="37"/>
  <c r="I663" i="37"/>
  <c r="P663" i="37" s="1"/>
  <c r="P664" i="37"/>
  <c r="M667" i="37"/>
  <c r="H667" i="37"/>
  <c r="I667" i="37"/>
  <c r="P667" i="37" s="1"/>
  <c r="O668" i="37"/>
  <c r="N677" i="37"/>
  <c r="P677" i="37" s="1"/>
  <c r="I677" i="37"/>
  <c r="M677" i="37"/>
  <c r="O677" i="37" s="1"/>
  <c r="H677" i="37"/>
  <c r="P691" i="37"/>
  <c r="N710" i="37"/>
  <c r="P710" i="37" s="1"/>
  <c r="I710" i="37"/>
  <c r="M710" i="37"/>
  <c r="O710" i="37" s="1"/>
  <c r="H710" i="37"/>
  <c r="N713" i="37"/>
  <c r="P713" i="37" s="1"/>
  <c r="I713" i="37"/>
  <c r="H713" i="37"/>
  <c r="O713" i="37" s="1"/>
  <c r="P723" i="37"/>
  <c r="N742" i="37"/>
  <c r="I742" i="37"/>
  <c r="M742" i="37"/>
  <c r="H742" i="37"/>
  <c r="N745" i="37"/>
  <c r="I745" i="37"/>
  <c r="H745" i="37"/>
  <c r="O745" i="37" s="1"/>
  <c r="N758" i="37"/>
  <c r="P758" i="37" s="1"/>
  <c r="I758" i="37"/>
  <c r="M758" i="37"/>
  <c r="O758" i="37" s="1"/>
  <c r="H758" i="37"/>
  <c r="N634" i="37"/>
  <c r="I634" i="37"/>
  <c r="M634" i="37"/>
  <c r="M639" i="37"/>
  <c r="O639" i="37" s="1"/>
  <c r="H639" i="37"/>
  <c r="N639" i="37"/>
  <c r="N650" i="37"/>
  <c r="I650" i="37"/>
  <c r="M650" i="37"/>
  <c r="M655" i="37"/>
  <c r="O655" i="37" s="1"/>
  <c r="H655" i="37"/>
  <c r="N655" i="37"/>
  <c r="N666" i="37"/>
  <c r="I666" i="37"/>
  <c r="M666" i="37"/>
  <c r="O666" i="37" s="1"/>
  <c r="M671" i="37"/>
  <c r="O671" i="37" s="1"/>
  <c r="H671" i="37"/>
  <c r="N671" i="37"/>
  <c r="P671" i="37" s="1"/>
  <c r="I673" i="37"/>
  <c r="N682" i="37"/>
  <c r="P682" i="37" s="1"/>
  <c r="I682" i="37"/>
  <c r="M682" i="37"/>
  <c r="M687" i="37"/>
  <c r="H687" i="37"/>
  <c r="M695" i="37"/>
  <c r="M703" i="37"/>
  <c r="M711" i="37"/>
  <c r="M719" i="37"/>
  <c r="O719" i="37" s="1"/>
  <c r="M727" i="37"/>
  <c r="M735" i="37"/>
  <c r="M743" i="37"/>
  <c r="P761" i="37"/>
  <c r="O773" i="37"/>
  <c r="N793" i="37"/>
  <c r="P793" i="37" s="1"/>
  <c r="M793" i="37"/>
  <c r="O793" i="37" s="1"/>
  <c r="P800" i="37"/>
  <c r="N805" i="37"/>
  <c r="P805" i="37" s="1"/>
  <c r="M805" i="37"/>
  <c r="O805" i="37" s="1"/>
  <c r="O823" i="37"/>
  <c r="N825" i="37"/>
  <c r="P825" i="37" s="1"/>
  <c r="M825" i="37"/>
  <c r="O825" i="37" s="1"/>
  <c r="P844" i="37"/>
  <c r="M887" i="37"/>
  <c r="O887" i="37" s="1"/>
  <c r="H887" i="37"/>
  <c r="I887" i="37"/>
  <c r="N887" i="37"/>
  <c r="N909" i="37"/>
  <c r="I909" i="37"/>
  <c r="H909" i="37"/>
  <c r="M909" i="37"/>
  <c r="O909" i="37" s="1"/>
  <c r="H611" i="37"/>
  <c r="O611" i="37" s="1"/>
  <c r="H615" i="37"/>
  <c r="H619" i="37"/>
  <c r="H623" i="37"/>
  <c r="M627" i="37"/>
  <c r="H627" i="37"/>
  <c r="N627" i="37"/>
  <c r="P627" i="37" s="1"/>
  <c r="H633" i="37"/>
  <c r="H634" i="37"/>
  <c r="N638" i="37"/>
  <c r="P638" i="37" s="1"/>
  <c r="I638" i="37"/>
  <c r="M638" i="37"/>
  <c r="O638" i="37" s="1"/>
  <c r="I639" i="37"/>
  <c r="M643" i="37"/>
  <c r="O643" i="37" s="1"/>
  <c r="H643" i="37"/>
  <c r="N643" i="37"/>
  <c r="P643" i="37" s="1"/>
  <c r="H649" i="37"/>
  <c r="H650" i="37"/>
  <c r="N654" i="37"/>
  <c r="I654" i="37"/>
  <c r="M654" i="37"/>
  <c r="O654" i="37" s="1"/>
  <c r="I655" i="37"/>
  <c r="M659" i="37"/>
  <c r="H659" i="37"/>
  <c r="N659" i="37"/>
  <c r="P659" i="37" s="1"/>
  <c r="H665" i="37"/>
  <c r="O665" i="37" s="1"/>
  <c r="H666" i="37"/>
  <c r="N670" i="37"/>
  <c r="P670" i="37" s="1"/>
  <c r="I670" i="37"/>
  <c r="M670" i="37"/>
  <c r="O670" i="37" s="1"/>
  <c r="I671" i="37"/>
  <c r="M675" i="37"/>
  <c r="O675" i="37" s="1"/>
  <c r="H675" i="37"/>
  <c r="N675" i="37"/>
  <c r="P675" i="37" s="1"/>
  <c r="H681" i="37"/>
  <c r="H682" i="37"/>
  <c r="N686" i="37"/>
  <c r="I686" i="37"/>
  <c r="M686" i="37"/>
  <c r="O686" i="37" s="1"/>
  <c r="I687" i="37"/>
  <c r="P687" i="37" s="1"/>
  <c r="N690" i="37"/>
  <c r="I690" i="37"/>
  <c r="M690" i="37"/>
  <c r="H690" i="37"/>
  <c r="N693" i="37"/>
  <c r="I693" i="37"/>
  <c r="M693" i="37"/>
  <c r="O693" i="37" s="1"/>
  <c r="N698" i="37"/>
  <c r="P698" i="37" s="1"/>
  <c r="I698" i="37"/>
  <c r="M698" i="37"/>
  <c r="O698" i="37" s="1"/>
  <c r="H698" i="37"/>
  <c r="N701" i="37"/>
  <c r="P701" i="37" s="1"/>
  <c r="I701" i="37"/>
  <c r="M701" i="37"/>
  <c r="O701" i="37" s="1"/>
  <c r="N706" i="37"/>
  <c r="I706" i="37"/>
  <c r="M706" i="37"/>
  <c r="H706" i="37"/>
  <c r="N709" i="37"/>
  <c r="I709" i="37"/>
  <c r="M709" i="37"/>
  <c r="O709" i="37" s="1"/>
  <c r="N714" i="37"/>
  <c r="P714" i="37" s="1"/>
  <c r="I714" i="37"/>
  <c r="M714" i="37"/>
  <c r="O714" i="37" s="1"/>
  <c r="H714" i="37"/>
  <c r="N717" i="37"/>
  <c r="P717" i="37" s="1"/>
  <c r="I717" i="37"/>
  <c r="M717" i="37"/>
  <c r="O717" i="37" s="1"/>
  <c r="N722" i="37"/>
  <c r="I722" i="37"/>
  <c r="M722" i="37"/>
  <c r="H722" i="37"/>
  <c r="N725" i="37"/>
  <c r="I725" i="37"/>
  <c r="M725" i="37"/>
  <c r="O725" i="37" s="1"/>
  <c r="N730" i="37"/>
  <c r="P730" i="37" s="1"/>
  <c r="I730" i="37"/>
  <c r="M730" i="37"/>
  <c r="O730" i="37" s="1"/>
  <c r="H730" i="37"/>
  <c r="N733" i="37"/>
  <c r="P733" i="37" s="1"/>
  <c r="I733" i="37"/>
  <c r="M733" i="37"/>
  <c r="O733" i="37" s="1"/>
  <c r="N738" i="37"/>
  <c r="I738" i="37"/>
  <c r="M738" i="37"/>
  <c r="H738" i="37"/>
  <c r="N741" i="37"/>
  <c r="I741" i="37"/>
  <c r="M741" i="37"/>
  <c r="O741" i="37" s="1"/>
  <c r="N746" i="37"/>
  <c r="P746" i="37" s="1"/>
  <c r="I746" i="37"/>
  <c r="M746" i="37"/>
  <c r="O746" i="37" s="1"/>
  <c r="H746" i="37"/>
  <c r="M747" i="37"/>
  <c r="O747" i="37" s="1"/>
  <c r="M748" i="37"/>
  <c r="O748" i="37" s="1"/>
  <c r="N769" i="37"/>
  <c r="P769" i="37" s="1"/>
  <c r="M769" i="37"/>
  <c r="O769" i="37" s="1"/>
  <c r="P867" i="37"/>
  <c r="N921" i="37"/>
  <c r="I921" i="37"/>
  <c r="H921" i="37"/>
  <c r="M921" i="37"/>
  <c r="O921" i="37" s="1"/>
  <c r="N674" i="37"/>
  <c r="I674" i="37"/>
  <c r="M674" i="37"/>
  <c r="O674" i="37" s="1"/>
  <c r="M679" i="37"/>
  <c r="O679" i="37" s="1"/>
  <c r="H679" i="37"/>
  <c r="N679" i="37"/>
  <c r="P679" i="37" s="1"/>
  <c r="O685" i="37"/>
  <c r="P712" i="37"/>
  <c r="P720" i="37"/>
  <c r="P728" i="37"/>
  <c r="N749" i="37"/>
  <c r="I749" i="37"/>
  <c r="M749" i="37"/>
  <c r="H749" i="37"/>
  <c r="N750" i="37"/>
  <c r="O754" i="37"/>
  <c r="N757" i="37"/>
  <c r="P757" i="37" s="1"/>
  <c r="M757" i="37"/>
  <c r="O757" i="37" s="1"/>
  <c r="N759" i="37"/>
  <c r="I759" i="37"/>
  <c r="H759" i="37"/>
  <c r="O759" i="37" s="1"/>
  <c r="N777" i="37"/>
  <c r="P777" i="37" s="1"/>
  <c r="M777" i="37"/>
  <c r="O777" i="37" s="1"/>
  <c r="O789" i="37"/>
  <c r="N809" i="37"/>
  <c r="P809" i="37" s="1"/>
  <c r="M809" i="37"/>
  <c r="O809" i="37" s="1"/>
  <c r="N821" i="37"/>
  <c r="P821" i="37" s="1"/>
  <c r="M821" i="37"/>
  <c r="O821" i="37" s="1"/>
  <c r="N853" i="37"/>
  <c r="P853" i="37" s="1"/>
  <c r="M853" i="37"/>
  <c r="O853" i="37" s="1"/>
  <c r="M867" i="37"/>
  <c r="H867" i="37"/>
  <c r="I867" i="37"/>
  <c r="N889" i="37"/>
  <c r="P889" i="37" s="1"/>
  <c r="I889" i="37"/>
  <c r="M889" i="37"/>
  <c r="O889" i="37" s="1"/>
  <c r="H889" i="37"/>
  <c r="O915" i="37"/>
  <c r="N917" i="37"/>
  <c r="I917" i="37"/>
  <c r="H917" i="37"/>
  <c r="M917" i="37"/>
  <c r="O917" i="37" s="1"/>
  <c r="M752" i="37"/>
  <c r="H752" i="37"/>
  <c r="N752" i="37"/>
  <c r="P752" i="37" s="1"/>
  <c r="N763" i="37"/>
  <c r="P763" i="37" s="1"/>
  <c r="I763" i="37"/>
  <c r="M763" i="37"/>
  <c r="O763" i="37" s="1"/>
  <c r="H763" i="37"/>
  <c r="N766" i="37"/>
  <c r="P766" i="37" s="1"/>
  <c r="I766" i="37"/>
  <c r="M766" i="37"/>
  <c r="O766" i="37" s="1"/>
  <c r="N771" i="37"/>
  <c r="I771" i="37"/>
  <c r="M771" i="37"/>
  <c r="H771" i="37"/>
  <c r="N774" i="37"/>
  <c r="I774" i="37"/>
  <c r="M774" i="37"/>
  <c r="N779" i="37"/>
  <c r="P779" i="37" s="1"/>
  <c r="I779" i="37"/>
  <c r="M779" i="37"/>
  <c r="O779" i="37" s="1"/>
  <c r="H779" i="37"/>
  <c r="N782" i="37"/>
  <c r="P782" i="37" s="1"/>
  <c r="I782" i="37"/>
  <c r="M782" i="37"/>
  <c r="O782" i="37" s="1"/>
  <c r="N787" i="37"/>
  <c r="I787" i="37"/>
  <c r="M787" i="37"/>
  <c r="H787" i="37"/>
  <c r="N790" i="37"/>
  <c r="I790" i="37"/>
  <c r="M790" i="37"/>
  <c r="N795" i="37"/>
  <c r="P795" i="37" s="1"/>
  <c r="I795" i="37"/>
  <c r="M795" i="37"/>
  <c r="O795" i="37" s="1"/>
  <c r="H795" i="37"/>
  <c r="N798" i="37"/>
  <c r="P798" i="37" s="1"/>
  <c r="I798" i="37"/>
  <c r="M798" i="37"/>
  <c r="O798" i="37" s="1"/>
  <c r="N838" i="37"/>
  <c r="I838" i="37"/>
  <c r="M838" i="37"/>
  <c r="N842" i="37"/>
  <c r="P842" i="37" s="1"/>
  <c r="I842" i="37"/>
  <c r="M842" i="37"/>
  <c r="O842" i="37" s="1"/>
  <c r="H842" i="37"/>
  <c r="N843" i="37"/>
  <c r="P843" i="37" s="1"/>
  <c r="I843" i="37"/>
  <c r="H843" i="37"/>
  <c r="O843" i="37" s="1"/>
  <c r="M844" i="37"/>
  <c r="H844" i="37"/>
  <c r="N857" i="37"/>
  <c r="P857" i="37" s="1"/>
  <c r="M857" i="37"/>
  <c r="O857" i="37" s="1"/>
  <c r="M865" i="37"/>
  <c r="H865" i="37"/>
  <c r="I865" i="37"/>
  <c r="P865" i="37" s="1"/>
  <c r="M866" i="37"/>
  <c r="O866" i="37" s="1"/>
  <c r="N902" i="37"/>
  <c r="I902" i="37"/>
  <c r="M902" i="37"/>
  <c r="O902" i="37" s="1"/>
  <c r="H902" i="37"/>
  <c r="P919" i="37"/>
  <c r="N929" i="37"/>
  <c r="P929" i="37" s="1"/>
  <c r="I929" i="37"/>
  <c r="H929" i="37"/>
  <c r="M929" i="37"/>
  <c r="O929" i="37" s="1"/>
  <c r="H750" i="37"/>
  <c r="M750" i="37"/>
  <c r="N751" i="37"/>
  <c r="I751" i="37"/>
  <c r="M751" i="37"/>
  <c r="O751" i="37" s="1"/>
  <c r="I752" i="37"/>
  <c r="M756" i="37"/>
  <c r="H756" i="37"/>
  <c r="N756" i="37"/>
  <c r="P756" i="37" s="1"/>
  <c r="M761" i="37"/>
  <c r="O761" i="37" s="1"/>
  <c r="H762" i="37"/>
  <c r="M762" i="37"/>
  <c r="O762" i="37" s="1"/>
  <c r="M764" i="37"/>
  <c r="H766" i="37"/>
  <c r="M772" i="37"/>
  <c r="H774" i="37"/>
  <c r="M780" i="37"/>
  <c r="H782" i="37"/>
  <c r="M788" i="37"/>
  <c r="H790" i="37"/>
  <c r="M796" i="37"/>
  <c r="H798" i="37"/>
  <c r="N806" i="37"/>
  <c r="I806" i="37"/>
  <c r="M806" i="37"/>
  <c r="N810" i="37"/>
  <c r="I810" i="37"/>
  <c r="M810" i="37"/>
  <c r="O810" i="37" s="1"/>
  <c r="H810" i="37"/>
  <c r="N811" i="37"/>
  <c r="I811" i="37"/>
  <c r="H811" i="37"/>
  <c r="O811" i="37" s="1"/>
  <c r="M812" i="37"/>
  <c r="H812" i="37"/>
  <c r="N822" i="37"/>
  <c r="P822" i="37" s="1"/>
  <c r="I822" i="37"/>
  <c r="M822" i="37"/>
  <c r="N826" i="37"/>
  <c r="I826" i="37"/>
  <c r="M826" i="37"/>
  <c r="H826" i="37"/>
  <c r="N827" i="37"/>
  <c r="I827" i="37"/>
  <c r="H827" i="37"/>
  <c r="O827" i="37" s="1"/>
  <c r="M828" i="37"/>
  <c r="H828" i="37"/>
  <c r="M832" i="37"/>
  <c r="O832" i="37" s="1"/>
  <c r="H832" i="37"/>
  <c r="I832" i="37"/>
  <c r="P832" i="37" s="1"/>
  <c r="H838" i="37"/>
  <c r="N839" i="37"/>
  <c r="I839" i="37"/>
  <c r="I844" i="37"/>
  <c r="M848" i="37"/>
  <c r="O848" i="37" s="1"/>
  <c r="H848" i="37"/>
  <c r="I848" i="37"/>
  <c r="P848" i="37" s="1"/>
  <c r="P850" i="37"/>
  <c r="N854" i="37"/>
  <c r="P854" i="37" s="1"/>
  <c r="I854" i="37"/>
  <c r="M854" i="37"/>
  <c r="N871" i="37"/>
  <c r="N878" i="37"/>
  <c r="P878" i="37" s="1"/>
  <c r="I878" i="37"/>
  <c r="H878" i="37"/>
  <c r="N880" i="37"/>
  <c r="P880" i="37" s="1"/>
  <c r="N926" i="37"/>
  <c r="I926" i="37"/>
  <c r="M926" i="37"/>
  <c r="H926" i="37"/>
  <c r="N932" i="37"/>
  <c r="P932" i="37" s="1"/>
  <c r="M932" i="37"/>
  <c r="O932" i="37" s="1"/>
  <c r="H691" i="37"/>
  <c r="H695" i="37"/>
  <c r="H699" i="37"/>
  <c r="H703" i="37"/>
  <c r="H707" i="37"/>
  <c r="O707" i="37" s="1"/>
  <c r="H711" i="37"/>
  <c r="H715" i="37"/>
  <c r="H719" i="37"/>
  <c r="H723" i="37"/>
  <c r="O723" i="37" s="1"/>
  <c r="H727" i="37"/>
  <c r="H731" i="37"/>
  <c r="H735" i="37"/>
  <c r="H739" i="37"/>
  <c r="O739" i="37" s="1"/>
  <c r="H743" i="37"/>
  <c r="H747" i="37"/>
  <c r="I750" i="37"/>
  <c r="H751" i="37"/>
  <c r="N755" i="37"/>
  <c r="P755" i="37" s="1"/>
  <c r="I755" i="37"/>
  <c r="M755" i="37"/>
  <c r="O755" i="37" s="1"/>
  <c r="I756" i="37"/>
  <c r="M760" i="37"/>
  <c r="O760" i="37" s="1"/>
  <c r="H760" i="37"/>
  <c r="N760" i="37"/>
  <c r="P760" i="37" s="1"/>
  <c r="I762" i="37"/>
  <c r="N767" i="37"/>
  <c r="P767" i="37" s="1"/>
  <c r="I767" i="37"/>
  <c r="M767" i="37"/>
  <c r="H767" i="37"/>
  <c r="N770" i="37"/>
  <c r="P770" i="37" s="1"/>
  <c r="I770" i="37"/>
  <c r="M770" i="37"/>
  <c r="O770" i="37" s="1"/>
  <c r="N775" i="37"/>
  <c r="I775" i="37"/>
  <c r="M775" i="37"/>
  <c r="H775" i="37"/>
  <c r="N778" i="37"/>
  <c r="I778" i="37"/>
  <c r="M778" i="37"/>
  <c r="O778" i="37" s="1"/>
  <c r="N783" i="37"/>
  <c r="I783" i="37"/>
  <c r="M783" i="37"/>
  <c r="O783" i="37" s="1"/>
  <c r="H783" i="37"/>
  <c r="N786" i="37"/>
  <c r="I786" i="37"/>
  <c r="M786" i="37"/>
  <c r="O786" i="37" s="1"/>
  <c r="N791" i="37"/>
  <c r="I791" i="37"/>
  <c r="M791" i="37"/>
  <c r="H791" i="37"/>
  <c r="N794" i="37"/>
  <c r="I794" i="37"/>
  <c r="M794" i="37"/>
  <c r="O794" i="37" s="1"/>
  <c r="N799" i="37"/>
  <c r="P799" i="37" s="1"/>
  <c r="I799" i="37"/>
  <c r="M799" i="37"/>
  <c r="H799" i="37"/>
  <c r="M800" i="37"/>
  <c r="O800" i="37" s="1"/>
  <c r="H800" i="37"/>
  <c r="I800" i="37"/>
  <c r="O801" i="37"/>
  <c r="H806" i="37"/>
  <c r="N807" i="37"/>
  <c r="I807" i="37"/>
  <c r="I812" i="37"/>
  <c r="P812" i="37" s="1"/>
  <c r="M816" i="37"/>
  <c r="H816" i="37"/>
  <c r="I816" i="37"/>
  <c r="P816" i="37" s="1"/>
  <c r="O817" i="37"/>
  <c r="P818" i="37"/>
  <c r="H822" i="37"/>
  <c r="N823" i="37"/>
  <c r="P823" i="37" s="1"/>
  <c r="I823" i="37"/>
  <c r="I828" i="37"/>
  <c r="P828" i="37" s="1"/>
  <c r="H839" i="37"/>
  <c r="O839" i="37" s="1"/>
  <c r="N841" i="37"/>
  <c r="P841" i="37" s="1"/>
  <c r="M841" i="37"/>
  <c r="O841" i="37" s="1"/>
  <c r="P845" i="37"/>
  <c r="H854" i="37"/>
  <c r="N855" i="37"/>
  <c r="I855" i="37"/>
  <c r="M855" i="37"/>
  <c r="O855" i="37" s="1"/>
  <c r="N858" i="37"/>
  <c r="P858" i="37" s="1"/>
  <c r="I858" i="37"/>
  <c r="M858" i="37"/>
  <c r="H858" i="37"/>
  <c r="N859" i="37"/>
  <c r="P859" i="37" s="1"/>
  <c r="I859" i="37"/>
  <c r="H859" i="37"/>
  <c r="O859" i="37" s="1"/>
  <c r="M860" i="37"/>
  <c r="H860" i="37"/>
  <c r="N860" i="37"/>
  <c r="P860" i="37" s="1"/>
  <c r="M863" i="37"/>
  <c r="H863" i="37"/>
  <c r="I863" i="37"/>
  <c r="P863" i="37" s="1"/>
  <c r="P873" i="37"/>
  <c r="O884" i="37"/>
  <c r="P885" i="37"/>
  <c r="N888" i="37"/>
  <c r="P888" i="37" s="1"/>
  <c r="M888" i="37"/>
  <c r="O888" i="37" s="1"/>
  <c r="N898" i="37"/>
  <c r="I898" i="37"/>
  <c r="M898" i="37"/>
  <c r="H898" i="37"/>
  <c r="O907" i="37"/>
  <c r="O913" i="37"/>
  <c r="N922" i="37"/>
  <c r="I922" i="37"/>
  <c r="M922" i="37"/>
  <c r="H922" i="37"/>
  <c r="M804" i="37"/>
  <c r="H804" i="37"/>
  <c r="N804" i="37"/>
  <c r="N815" i="37"/>
  <c r="P815" i="37" s="1"/>
  <c r="I815" i="37"/>
  <c r="M815" i="37"/>
  <c r="O815" i="37" s="1"/>
  <c r="M820" i="37"/>
  <c r="H820" i="37"/>
  <c r="N820" i="37"/>
  <c r="N831" i="37"/>
  <c r="I831" i="37"/>
  <c r="M831" i="37"/>
  <c r="O831" i="37" s="1"/>
  <c r="M836" i="37"/>
  <c r="H836" i="37"/>
  <c r="N836" i="37"/>
  <c r="P836" i="37" s="1"/>
  <c r="N847" i="37"/>
  <c r="P847" i="37" s="1"/>
  <c r="I847" i="37"/>
  <c r="M847" i="37"/>
  <c r="O847" i="37" s="1"/>
  <c r="M852" i="37"/>
  <c r="H852" i="37"/>
  <c r="N852" i="37"/>
  <c r="P852" i="37" s="1"/>
  <c r="O869" i="37"/>
  <c r="M883" i="37"/>
  <c r="O883" i="37" s="1"/>
  <c r="H883" i="37"/>
  <c r="N883" i="37"/>
  <c r="P883" i="37" s="1"/>
  <c r="N897" i="37"/>
  <c r="I897" i="37"/>
  <c r="H897" i="37"/>
  <c r="M897" i="37"/>
  <c r="O897" i="37" s="1"/>
  <c r="P911" i="37"/>
  <c r="N934" i="37"/>
  <c r="P934" i="37" s="1"/>
  <c r="I934" i="37"/>
  <c r="M934" i="37"/>
  <c r="H934" i="37"/>
  <c r="H764" i="37"/>
  <c r="H768" i="37"/>
  <c r="H772" i="37"/>
  <c r="H776" i="37"/>
  <c r="H780" i="37"/>
  <c r="H784" i="37"/>
  <c r="O784" i="37" s="1"/>
  <c r="H788" i="37"/>
  <c r="H792" i="37"/>
  <c r="O792" i="37" s="1"/>
  <c r="H796" i="37"/>
  <c r="N803" i="37"/>
  <c r="I803" i="37"/>
  <c r="M803" i="37"/>
  <c r="O803" i="37" s="1"/>
  <c r="I804" i="37"/>
  <c r="M808" i="37"/>
  <c r="H808" i="37"/>
  <c r="N808" i="37"/>
  <c r="P808" i="37" s="1"/>
  <c r="H814" i="37"/>
  <c r="H815" i="37"/>
  <c r="N819" i="37"/>
  <c r="I819" i="37"/>
  <c r="M819" i="37"/>
  <c r="O819" i="37" s="1"/>
  <c r="I820" i="37"/>
  <c r="M824" i="37"/>
  <c r="H824" i="37"/>
  <c r="N824" i="37"/>
  <c r="P824" i="37" s="1"/>
  <c r="N835" i="37"/>
  <c r="I835" i="37"/>
  <c r="M835" i="37"/>
  <c r="O835" i="37" s="1"/>
  <c r="I836" i="37"/>
  <c r="M840" i="37"/>
  <c r="H840" i="37"/>
  <c r="N840" i="37"/>
  <c r="P840" i="37" s="1"/>
  <c r="O846" i="37"/>
  <c r="N851" i="37"/>
  <c r="I851" i="37"/>
  <c r="M851" i="37"/>
  <c r="O851" i="37" s="1"/>
  <c r="M856" i="37"/>
  <c r="H856" i="37"/>
  <c r="N856" i="37"/>
  <c r="P856" i="37" s="1"/>
  <c r="P864" i="37"/>
  <c r="N866" i="37"/>
  <c r="I866" i="37"/>
  <c r="H866" i="37"/>
  <c r="P868" i="37"/>
  <c r="M871" i="37"/>
  <c r="H871" i="37"/>
  <c r="I871" i="37"/>
  <c r="H873" i="37"/>
  <c r="O873" i="37" s="1"/>
  <c r="N877" i="37"/>
  <c r="I877" i="37"/>
  <c r="M877" i="37"/>
  <c r="O877" i="37" s="1"/>
  <c r="M879" i="37"/>
  <c r="O879" i="37" s="1"/>
  <c r="H879" i="37"/>
  <c r="M881" i="37"/>
  <c r="H881" i="37"/>
  <c r="N881" i="37"/>
  <c r="P881" i="37" s="1"/>
  <c r="I883" i="37"/>
  <c r="N894" i="37"/>
  <c r="I894" i="37"/>
  <c r="M894" i="37"/>
  <c r="O894" i="37" s="1"/>
  <c r="H894" i="37"/>
  <c r="O912" i="37"/>
  <c r="P920" i="37"/>
  <c r="N924" i="37"/>
  <c r="P924" i="37" s="1"/>
  <c r="M924" i="37"/>
  <c r="O924" i="37" s="1"/>
  <c r="N930" i="37"/>
  <c r="I930" i="37"/>
  <c r="M930" i="37"/>
  <c r="O930" i="37" s="1"/>
  <c r="H930" i="37"/>
  <c r="N892" i="37"/>
  <c r="I892" i="37"/>
  <c r="M892" i="37"/>
  <c r="O892" i="37" s="1"/>
  <c r="N901" i="37"/>
  <c r="I901" i="37"/>
  <c r="M901" i="37"/>
  <c r="P907" i="37"/>
  <c r="N913" i="37"/>
  <c r="I913" i="37"/>
  <c r="H913" i="37"/>
  <c r="N914" i="37"/>
  <c r="P914" i="37" s="1"/>
  <c r="I914" i="37"/>
  <c r="M914" i="37"/>
  <c r="H914" i="37"/>
  <c r="P916" i="37"/>
  <c r="N918" i="37"/>
  <c r="I918" i="37"/>
  <c r="M918" i="37"/>
  <c r="H918" i="37"/>
  <c r="N933" i="37"/>
  <c r="I933" i="37"/>
  <c r="M933" i="37"/>
  <c r="N870" i="37"/>
  <c r="P870" i="37" s="1"/>
  <c r="I870" i="37"/>
  <c r="M870" i="37"/>
  <c r="O870" i="37" s="1"/>
  <c r="M875" i="37"/>
  <c r="H875" i="37"/>
  <c r="N875" i="37"/>
  <c r="P875" i="37" s="1"/>
  <c r="N886" i="37"/>
  <c r="I886" i="37"/>
  <c r="M886" i="37"/>
  <c r="O886" i="37" s="1"/>
  <c r="P891" i="37"/>
  <c r="H892" i="37"/>
  <c r="N893" i="37"/>
  <c r="I893" i="37"/>
  <c r="M893" i="37"/>
  <c r="O893" i="37" s="1"/>
  <c r="P896" i="37"/>
  <c r="P899" i="37"/>
  <c r="H901" i="37"/>
  <c r="N905" i="37"/>
  <c r="I905" i="37"/>
  <c r="H905" i="37"/>
  <c r="O905" i="37" s="1"/>
  <c r="N906" i="37"/>
  <c r="P906" i="37" s="1"/>
  <c r="I906" i="37"/>
  <c r="M906" i="37"/>
  <c r="H906" i="37"/>
  <c r="N910" i="37"/>
  <c r="I910" i="37"/>
  <c r="M910" i="37"/>
  <c r="H910" i="37"/>
  <c r="M916" i="37"/>
  <c r="O916" i="37" s="1"/>
  <c r="N925" i="37"/>
  <c r="I925" i="37"/>
  <c r="M925" i="37"/>
  <c r="O925" i="37" s="1"/>
  <c r="P931" i="37"/>
  <c r="H933" i="37"/>
  <c r="M890" i="37"/>
  <c r="H890" i="37"/>
  <c r="N890" i="37"/>
  <c r="P890" i="37" s="1"/>
  <c r="M895" i="37"/>
  <c r="O895" i="37" s="1"/>
  <c r="M903" i="37"/>
  <c r="M911" i="37"/>
  <c r="M919" i="37"/>
  <c r="M927" i="37"/>
  <c r="O927" i="37" s="1"/>
  <c r="M935" i="37"/>
  <c r="H895" i="37"/>
  <c r="H899" i="37"/>
  <c r="O899" i="37" s="1"/>
  <c r="H903" i="37"/>
  <c r="H907" i="37"/>
  <c r="H911" i="37"/>
  <c r="H915" i="37"/>
  <c r="H919" i="37"/>
  <c r="H923" i="37"/>
  <c r="H927" i="37"/>
  <c r="H931" i="37"/>
  <c r="H935" i="37"/>
  <c r="T22" i="36"/>
  <c r="W22" i="36"/>
  <c r="AC22" i="36"/>
  <c r="AE22" i="36"/>
  <c r="J22" i="36"/>
  <c r="Q11" i="34"/>
  <c r="Q12" i="34"/>
  <c r="O551" i="37" l="1"/>
  <c r="P489" i="37"/>
  <c r="P533" i="37"/>
  <c r="P485" i="37"/>
  <c r="P239" i="37"/>
  <c r="P223" i="37"/>
  <c r="O649" i="37"/>
  <c r="P398" i="37"/>
  <c r="O37" i="37"/>
  <c r="O731" i="37"/>
  <c r="O699" i="37"/>
  <c r="P517" i="37"/>
  <c r="O931" i="37"/>
  <c r="O559" i="37"/>
  <c r="O527" i="37"/>
  <c r="P529" i="37"/>
  <c r="P328" i="37"/>
  <c r="P207" i="37"/>
  <c r="P191" i="37"/>
  <c r="P102" i="37"/>
  <c r="O5" i="37"/>
  <c r="P138" i="37"/>
  <c r="P762" i="37"/>
  <c r="O691" i="37"/>
  <c r="P525" i="37"/>
  <c r="P509" i="37"/>
  <c r="P402" i="37"/>
  <c r="P267" i="37"/>
  <c r="P251" i="37"/>
  <c r="P203" i="37"/>
  <c r="P98" i="37"/>
  <c r="P673" i="37"/>
  <c r="P49" i="37"/>
  <c r="P13" i="37"/>
  <c r="P134" i="37"/>
  <c r="P549" i="37"/>
  <c r="P501" i="37"/>
  <c r="P386" i="37"/>
  <c r="P344" i="37"/>
  <c r="P283" i="37"/>
  <c r="P235" i="37"/>
  <c r="P219" i="37"/>
  <c r="P187" i="37"/>
  <c r="P114" i="37"/>
  <c r="O814" i="37"/>
  <c r="O681" i="37"/>
  <c r="O581" i="37"/>
  <c r="P561" i="37"/>
  <c r="P497" i="37"/>
  <c r="P296" i="37"/>
  <c r="P247" i="37"/>
  <c r="P110" i="37"/>
  <c r="P94" i="37"/>
  <c r="O780" i="37"/>
  <c r="P655" i="37"/>
  <c r="O910" i="37"/>
  <c r="P893" i="37"/>
  <c r="O918" i="37"/>
  <c r="O901" i="37"/>
  <c r="P897" i="37"/>
  <c r="O820" i="37"/>
  <c r="P804" i="37"/>
  <c r="O922" i="37"/>
  <c r="P898" i="37"/>
  <c r="O860" i="37"/>
  <c r="O791" i="37"/>
  <c r="P778" i="37"/>
  <c r="P775" i="37"/>
  <c r="O926" i="37"/>
  <c r="P871" i="37"/>
  <c r="P827" i="37"/>
  <c r="P826" i="37"/>
  <c r="P806" i="37"/>
  <c r="O844" i="37"/>
  <c r="O838" i="37"/>
  <c r="O790" i="37"/>
  <c r="O787" i="37"/>
  <c r="P774" i="37"/>
  <c r="P771" i="37"/>
  <c r="O749" i="37"/>
  <c r="O738" i="37"/>
  <c r="P725" i="37"/>
  <c r="P722" i="37"/>
  <c r="O706" i="37"/>
  <c r="P693" i="37"/>
  <c r="P690" i="37"/>
  <c r="P686" i="37"/>
  <c r="O627" i="37"/>
  <c r="P909" i="37"/>
  <c r="O743" i="37"/>
  <c r="O711" i="37"/>
  <c r="O687" i="37"/>
  <c r="P650" i="37"/>
  <c r="O634" i="37"/>
  <c r="P745" i="37"/>
  <c r="P742" i="37"/>
  <c r="O667" i="37"/>
  <c r="P658" i="37"/>
  <c r="O635" i="37"/>
  <c r="P626" i="37"/>
  <c r="O615" i="37"/>
  <c r="O718" i="37"/>
  <c r="P689" i="37"/>
  <c r="P662" i="37"/>
  <c r="P661" i="37"/>
  <c r="P641" i="37"/>
  <c r="O631" i="37"/>
  <c r="O625" i="37"/>
  <c r="O617" i="37"/>
  <c r="O614" i="37"/>
  <c r="O609" i="37"/>
  <c r="O591" i="37"/>
  <c r="P586" i="37"/>
  <c r="O603" i="37"/>
  <c r="P587" i="37"/>
  <c r="P578" i="37"/>
  <c r="P570" i="37"/>
  <c r="O562" i="37"/>
  <c r="P554" i="37"/>
  <c r="O546" i="37"/>
  <c r="P538" i="37"/>
  <c r="O530" i="37"/>
  <c r="P522" i="37"/>
  <c r="O514" i="37"/>
  <c r="P506" i="37"/>
  <c r="O498" i="37"/>
  <c r="P473" i="37"/>
  <c r="P457" i="37"/>
  <c r="P441" i="37"/>
  <c r="P631" i="37"/>
  <c r="O430" i="37"/>
  <c r="O418" i="37"/>
  <c r="O410" i="37"/>
  <c r="O402" i="37"/>
  <c r="O394" i="37"/>
  <c r="O386" i="37"/>
  <c r="O610" i="37"/>
  <c r="P482" i="37"/>
  <c r="O474" i="37"/>
  <c r="P466" i="37"/>
  <c r="O458" i="37"/>
  <c r="P450" i="37"/>
  <c r="O442" i="37"/>
  <c r="O577" i="37"/>
  <c r="P361" i="37"/>
  <c r="P345" i="37"/>
  <c r="P329" i="37"/>
  <c r="P313" i="37"/>
  <c r="P297" i="37"/>
  <c r="P410" i="37"/>
  <c r="P409" i="37"/>
  <c r="O378" i="37"/>
  <c r="O362" i="37"/>
  <c r="P309" i="37"/>
  <c r="O298" i="37"/>
  <c r="P613" i="37"/>
  <c r="O413" i="37"/>
  <c r="P397" i="37"/>
  <c r="P369" i="37"/>
  <c r="O358" i="37"/>
  <c r="P305" i="37"/>
  <c r="O294" i="37"/>
  <c r="O874" i="37"/>
  <c r="P332" i="37"/>
  <c r="P317" i="37"/>
  <c r="P256" i="37"/>
  <c r="O224" i="37"/>
  <c r="P192" i="37"/>
  <c r="O131" i="37"/>
  <c r="P99" i="37"/>
  <c r="O348" i="37"/>
  <c r="O284" i="37"/>
  <c r="P252" i="37"/>
  <c r="O220" i="37"/>
  <c r="P188" i="37"/>
  <c r="O143" i="37"/>
  <c r="P111" i="37"/>
  <c r="P90" i="37"/>
  <c r="P74" i="37"/>
  <c r="P58" i="37"/>
  <c r="P212" i="37"/>
  <c r="P180" i="37"/>
  <c r="O135" i="37"/>
  <c r="O71" i="37"/>
  <c r="O67" i="37"/>
  <c r="P55" i="37"/>
  <c r="O7" i="37"/>
  <c r="P417" i="37"/>
  <c r="P401" i="37"/>
  <c r="P385" i="37"/>
  <c r="P349" i="37"/>
  <c r="P285" i="37"/>
  <c r="O139" i="37"/>
  <c r="O123" i="37"/>
  <c r="O107" i="37"/>
  <c r="O43" i="37"/>
  <c r="O17" i="37"/>
  <c r="P11" i="37"/>
  <c r="O276" i="37"/>
  <c r="P260" i="37"/>
  <c r="P244" i="37"/>
  <c r="O79" i="37"/>
  <c r="O75" i="37"/>
  <c r="O796" i="37"/>
  <c r="O919" i="37"/>
  <c r="O875" i="37"/>
  <c r="O911" i="37"/>
  <c r="O906" i="37"/>
  <c r="P886" i="37"/>
  <c r="P892" i="37"/>
  <c r="P894" i="37"/>
  <c r="P851" i="37"/>
  <c r="P835" i="37"/>
  <c r="P819" i="37"/>
  <c r="P831" i="37"/>
  <c r="O816" i="37"/>
  <c r="P786" i="37"/>
  <c r="O822" i="37"/>
  <c r="P811" i="37"/>
  <c r="O788" i="37"/>
  <c r="P751" i="37"/>
  <c r="P902" i="37"/>
  <c r="O735" i="37"/>
  <c r="O703" i="37"/>
  <c r="O682" i="37"/>
  <c r="P639" i="37"/>
  <c r="O657" i="37"/>
  <c r="O630" i="37"/>
  <c r="P426" i="37"/>
  <c r="P390" i="37"/>
  <c r="O366" i="37"/>
  <c r="P236" i="37"/>
  <c r="P95" i="37"/>
  <c r="P78" i="37"/>
  <c r="P62" i="37"/>
  <c r="O31" i="37"/>
  <c r="P26" i="37"/>
  <c r="O306" i="37"/>
  <c r="O228" i="37"/>
  <c r="O63" i="37"/>
  <c r="P373" i="37"/>
  <c r="P364" i="37"/>
  <c r="O354" i="37"/>
  <c r="P300" i="37"/>
  <c r="O290" i="37"/>
  <c r="P280" i="37"/>
  <c r="P264" i="37"/>
  <c r="P248" i="37"/>
  <c r="P232" i="37"/>
  <c r="P216" i="37"/>
  <c r="P200" i="37"/>
  <c r="P184" i="37"/>
  <c r="O38" i="37"/>
  <c r="P27" i="37"/>
  <c r="O22" i="37"/>
  <c r="O34" i="37"/>
  <c r="O764" i="37"/>
  <c r="P925" i="37"/>
  <c r="O933" i="37"/>
  <c r="O852" i="37"/>
  <c r="O914" i="37"/>
  <c r="P930" i="37"/>
  <c r="O881" i="37"/>
  <c r="O840" i="37"/>
  <c r="O824" i="37"/>
  <c r="O934" i="37"/>
  <c r="O863" i="37"/>
  <c r="O858" i="37"/>
  <c r="P807" i="37"/>
  <c r="O799" i="37"/>
  <c r="P783" i="37"/>
  <c r="O767" i="37"/>
  <c r="O854" i="37"/>
  <c r="O828" i="37"/>
  <c r="P810" i="37"/>
  <c r="O772" i="37"/>
  <c r="O756" i="37"/>
  <c r="O935" i="37"/>
  <c r="O903" i="37"/>
  <c r="O890" i="37"/>
  <c r="P910" i="37"/>
  <c r="P905" i="37"/>
  <c r="P933" i="37"/>
  <c r="P918" i="37"/>
  <c r="P913" i="37"/>
  <c r="P901" i="37"/>
  <c r="P877" i="37"/>
  <c r="O871" i="37"/>
  <c r="P866" i="37"/>
  <c r="O856" i="37"/>
  <c r="O808" i="37"/>
  <c r="P803" i="37"/>
  <c r="O836" i="37"/>
  <c r="P820" i="37"/>
  <c r="O804" i="37"/>
  <c r="P922" i="37"/>
  <c r="O898" i="37"/>
  <c r="P855" i="37"/>
  <c r="P794" i="37"/>
  <c r="P791" i="37"/>
  <c r="O775" i="37"/>
  <c r="P926" i="37"/>
  <c r="P839" i="37"/>
  <c r="O826" i="37"/>
  <c r="O812" i="37"/>
  <c r="O806" i="37"/>
  <c r="O750" i="37"/>
  <c r="O865" i="37"/>
  <c r="P838" i="37"/>
  <c r="P790" i="37"/>
  <c r="P787" i="37"/>
  <c r="O774" i="37"/>
  <c r="O771" i="37"/>
  <c r="O752" i="37"/>
  <c r="P917" i="37"/>
  <c r="O867" i="37"/>
  <c r="P759" i="37"/>
  <c r="P750" i="37"/>
  <c r="P749" i="37"/>
  <c r="P674" i="37"/>
  <c r="P921" i="37"/>
  <c r="P741" i="37"/>
  <c r="P738" i="37"/>
  <c r="O722" i="37"/>
  <c r="P709" i="37"/>
  <c r="P706" i="37"/>
  <c r="O690" i="37"/>
  <c r="O659" i="37"/>
  <c r="P654" i="37"/>
  <c r="P887" i="37"/>
  <c r="O727" i="37"/>
  <c r="O695" i="37"/>
  <c r="P666" i="37"/>
  <c r="O650" i="37"/>
  <c r="P634" i="37"/>
  <c r="O742" i="37"/>
  <c r="O651" i="37"/>
  <c r="P642" i="37"/>
  <c r="O623" i="37"/>
  <c r="O595" i="37"/>
  <c r="O579" i="37"/>
  <c r="P721" i="37"/>
  <c r="P718" i="37"/>
  <c r="O661" i="37"/>
  <c r="O647" i="37"/>
  <c r="O641" i="37"/>
  <c r="P625" i="37"/>
  <c r="P617" i="37"/>
  <c r="P614" i="37"/>
  <c r="P609" i="37"/>
  <c r="P603" i="37"/>
  <c r="O587" i="37"/>
  <c r="O570" i="37"/>
  <c r="O563" i="37"/>
  <c r="P562" i="37"/>
  <c r="O554" i="37"/>
  <c r="O547" i="37"/>
  <c r="P546" i="37"/>
  <c r="O538" i="37"/>
  <c r="O531" i="37"/>
  <c r="P530" i="37"/>
  <c r="O522" i="37"/>
  <c r="O515" i="37"/>
  <c r="P514" i="37"/>
  <c r="O506" i="37"/>
  <c r="O499" i="37"/>
  <c r="P498" i="37"/>
  <c r="P481" i="37"/>
  <c r="P465" i="37"/>
  <c r="P449" i="37"/>
  <c r="O434" i="37"/>
  <c r="O583" i="37"/>
  <c r="O422" i="37"/>
  <c r="O414" i="37"/>
  <c r="O406" i="37"/>
  <c r="O398" i="37"/>
  <c r="O390" i="37"/>
  <c r="O737" i="37"/>
  <c r="O705" i="37"/>
  <c r="P610" i="37"/>
  <c r="O599" i="37"/>
  <c r="O482" i="37"/>
  <c r="P474" i="37"/>
  <c r="O466" i="37"/>
  <c r="P458" i="37"/>
  <c r="O450" i="37"/>
  <c r="P442" i="37"/>
  <c r="O621" i="37"/>
  <c r="P577" i="37"/>
  <c r="O409" i="37"/>
  <c r="P378" i="37"/>
  <c r="P341" i="37"/>
  <c r="O330" i="37"/>
  <c r="P433" i="37"/>
  <c r="P413" i="37"/>
  <c r="O397" i="37"/>
  <c r="P337" i="37"/>
  <c r="O326" i="37"/>
  <c r="P882" i="37"/>
  <c r="O332" i="37"/>
  <c r="O256" i="37"/>
  <c r="P224" i="37"/>
  <c r="O192" i="37"/>
  <c r="P131" i="37"/>
  <c r="O99" i="37"/>
  <c r="O51" i="37"/>
  <c r="P46" i="37"/>
  <c r="P30" i="37"/>
  <c r="P14" i="37"/>
  <c r="P18" i="37"/>
  <c r="P348" i="37"/>
  <c r="O338" i="37"/>
  <c r="P284" i="37"/>
  <c r="O252" i="37"/>
  <c r="P220" i="37"/>
  <c r="O188" i="37"/>
  <c r="P143" i="37"/>
  <c r="O111" i="37"/>
  <c r="P82" i="37"/>
  <c r="P66" i="37"/>
  <c r="O370" i="37"/>
  <c r="O212" i="37"/>
  <c r="O180" i="37"/>
  <c r="P135" i="37"/>
  <c r="P71" i="37"/>
  <c r="P67" i="37"/>
  <c r="O55" i="37"/>
  <c r="P50" i="37"/>
  <c r="O417" i="37"/>
  <c r="O401" i="37"/>
  <c r="O385" i="37"/>
  <c r="P377" i="37"/>
  <c r="P139" i="37"/>
  <c r="P123" i="37"/>
  <c r="P107" i="37"/>
  <c r="P43" i="37"/>
  <c r="O11" i="37"/>
  <c r="P365" i="37"/>
  <c r="P301" i="37"/>
  <c r="P276" i="37"/>
  <c r="O260" i="37"/>
  <c r="O244" i="37"/>
  <c r="P79" i="37"/>
  <c r="P75" i="37"/>
  <c r="P939" i="37" l="1"/>
  <c r="P940" i="37" s="1"/>
  <c r="O939" i="37"/>
  <c r="O940" i="37" s="1"/>
  <c r="F11" i="30"/>
  <c r="E12" i="30"/>
  <c r="F12" i="30"/>
  <c r="E11" i="30"/>
  <c r="E26" i="30"/>
  <c r="G26" i="30" s="1"/>
  <c r="F26" i="30"/>
  <c r="H26" i="30" s="1"/>
  <c r="E27" i="30"/>
  <c r="G27" i="30" s="1"/>
  <c r="F27" i="30"/>
  <c r="H27" i="30" s="1"/>
  <c r="E28" i="30"/>
  <c r="G28" i="30" s="1"/>
  <c r="F28" i="30"/>
  <c r="H28" i="30" s="1"/>
  <c r="F29" i="30"/>
  <c r="H29" i="30" s="1"/>
  <c r="E29" i="30"/>
  <c r="G29" i="30" s="1"/>
  <c r="E30" i="30"/>
  <c r="G30" i="30" s="1"/>
  <c r="F30" i="30"/>
  <c r="H30" i="30" s="1"/>
  <c r="F31" i="30"/>
  <c r="H31" i="30" s="1"/>
  <c r="E31" i="30"/>
  <c r="G31" i="30" s="1"/>
  <c r="E32" i="30"/>
  <c r="G32" i="30" s="1"/>
  <c r="F32" i="30"/>
  <c r="H32" i="30" s="1"/>
  <c r="F33" i="30"/>
  <c r="H33" i="30" s="1"/>
  <c r="E33" i="30"/>
  <c r="G33" i="30" s="1"/>
  <c r="E34" i="30"/>
  <c r="G34" i="30" s="1"/>
  <c r="F34" i="30"/>
  <c r="H34" i="30" s="1"/>
  <c r="F35" i="30"/>
  <c r="H35" i="30" s="1"/>
  <c r="E35" i="30"/>
  <c r="G35" i="30" s="1"/>
  <c r="E36" i="30"/>
  <c r="G36" i="30" s="1"/>
  <c r="F36" i="30"/>
  <c r="H36" i="30" s="1"/>
  <c r="E37" i="30"/>
  <c r="G37" i="30" s="1"/>
  <c r="F37" i="30"/>
  <c r="H37" i="30" s="1"/>
  <c r="E38" i="30"/>
  <c r="G38" i="30" s="1"/>
  <c r="F38" i="30"/>
  <c r="H38" i="30" s="1"/>
  <c r="F39" i="30"/>
  <c r="H39" i="30" s="1"/>
  <c r="E39" i="30"/>
  <c r="G39" i="30" s="1"/>
  <c r="F40" i="30"/>
  <c r="H40" i="30" s="1"/>
  <c r="E40" i="30"/>
  <c r="G40" i="30" s="1"/>
  <c r="E41" i="30"/>
  <c r="G41" i="30" s="1"/>
  <c r="F41" i="30"/>
  <c r="H41" i="30" s="1"/>
  <c r="F42" i="30"/>
  <c r="H42" i="30" s="1"/>
  <c r="E42" i="30"/>
  <c r="G42" i="30" s="1"/>
  <c r="E43" i="30"/>
  <c r="G43" i="30" s="1"/>
  <c r="F43" i="30"/>
  <c r="H43" i="30" s="1"/>
  <c r="F44" i="30"/>
  <c r="H44" i="30" s="1"/>
  <c r="E44" i="30"/>
  <c r="G44" i="30" s="1"/>
  <c r="E45" i="30"/>
  <c r="G45" i="30" s="1"/>
  <c r="F45" i="30"/>
  <c r="H45" i="30" s="1"/>
  <c r="F46" i="30"/>
  <c r="H46" i="30" s="1"/>
  <c r="E46" i="30"/>
  <c r="G46" i="30" s="1"/>
  <c r="F47" i="30"/>
  <c r="H47" i="30" s="1"/>
  <c r="E47" i="30"/>
  <c r="G47" i="30" s="1"/>
  <c r="I6" i="27"/>
  <c r="I5" i="27"/>
  <c r="E13" i="40" l="1"/>
  <c r="E14" i="40"/>
  <c r="E15" i="40"/>
  <c r="F13" i="40"/>
  <c r="F15" i="40"/>
  <c r="F14" i="40"/>
  <c r="E15" i="34"/>
  <c r="E13" i="34"/>
  <c r="E14" i="30"/>
  <c r="G14" i="30" s="1"/>
  <c r="E13" i="30"/>
  <c r="G13" i="30" s="1"/>
  <c r="E15" i="30"/>
  <c r="E14" i="34"/>
  <c r="F15" i="30"/>
  <c r="F14" i="34"/>
  <c r="F13" i="34"/>
  <c r="F14" i="30"/>
  <c r="H14" i="30" s="1"/>
  <c r="F15" i="34"/>
  <c r="F13" i="30"/>
  <c r="H13" i="30" s="1"/>
  <c r="I38" i="30"/>
  <c r="J38" i="30" s="1"/>
  <c r="I36" i="30"/>
  <c r="J36" i="30" s="1"/>
  <c r="I34" i="30"/>
  <c r="J34" i="30" s="1"/>
  <c r="I32" i="30"/>
  <c r="J32" i="30" s="1"/>
  <c r="I30" i="30"/>
  <c r="J30" i="30" s="1"/>
  <c r="I28" i="30"/>
  <c r="J28" i="30" s="1"/>
  <c r="I26" i="30"/>
  <c r="J26" i="30" s="1"/>
  <c r="I9" i="27"/>
  <c r="I47" i="30"/>
  <c r="J47" i="30" s="1"/>
  <c r="I39" i="30"/>
  <c r="J39" i="30" s="1"/>
  <c r="I35" i="30"/>
  <c r="J35" i="30" s="1"/>
  <c r="I33" i="30"/>
  <c r="J33" i="30" s="1"/>
  <c r="I31" i="30"/>
  <c r="J31" i="30" s="1"/>
  <c r="I29" i="30"/>
  <c r="J29" i="30" s="1"/>
  <c r="I46" i="30"/>
  <c r="J46" i="30" s="1"/>
  <c r="I44" i="30"/>
  <c r="J44" i="30" s="1"/>
  <c r="I42" i="30"/>
  <c r="J42" i="30" s="1"/>
  <c r="I40" i="30"/>
  <c r="J40" i="30" s="1"/>
  <c r="I45" i="30"/>
  <c r="J45" i="30" s="1"/>
  <c r="I43" i="30"/>
  <c r="J43" i="30" s="1"/>
  <c r="I41" i="30"/>
  <c r="J41" i="30" s="1"/>
  <c r="I37" i="30"/>
  <c r="J37" i="30" s="1"/>
  <c r="I27" i="30"/>
  <c r="J27" i="30" s="1"/>
  <c r="M15" i="40" l="1"/>
  <c r="E16" i="40"/>
  <c r="M14" i="40"/>
  <c r="F16" i="40"/>
  <c r="J14" i="34"/>
  <c r="K14" i="34"/>
  <c r="H14" i="34"/>
  <c r="I14" i="34" s="1"/>
  <c r="L14" i="34"/>
  <c r="K13" i="34"/>
  <c r="H13" i="34"/>
  <c r="I13" i="34" s="1"/>
  <c r="J13" i="34"/>
  <c r="L13" i="34"/>
  <c r="S13" i="34"/>
  <c r="P13" i="34"/>
  <c r="Q13" i="34" s="1"/>
  <c r="R13" i="34"/>
  <c r="T13" i="34"/>
  <c r="E16" i="34"/>
  <c r="K15" i="34"/>
  <c r="L15" i="34"/>
  <c r="H15" i="34"/>
  <c r="I15" i="34" s="1"/>
  <c r="J15" i="34"/>
  <c r="S14" i="34"/>
  <c r="P14" i="34"/>
  <c r="Q14" i="34" s="1"/>
  <c r="T14" i="34"/>
  <c r="R14" i="34"/>
  <c r="F16" i="34"/>
  <c r="S15" i="34"/>
  <c r="T15" i="34"/>
  <c r="P15" i="34"/>
  <c r="Q15" i="34" s="1"/>
  <c r="R15" i="34"/>
  <c r="I14" i="30"/>
  <c r="J14" i="30" s="1"/>
  <c r="I13" i="30"/>
  <c r="J13" i="30" s="1"/>
  <c r="H15" i="30"/>
  <c r="F16" i="30"/>
  <c r="G15" i="30"/>
  <c r="E16" i="30"/>
  <c r="C10" i="19"/>
  <c r="C11" i="19" s="1"/>
  <c r="C12" i="19" s="1"/>
  <c r="C13" i="19" s="1"/>
  <c r="C14" i="19" s="1"/>
  <c r="C15" i="19" s="1"/>
  <c r="C16" i="19" s="1"/>
  <c r="C17" i="19" s="1"/>
  <c r="M13" i="40" l="1"/>
  <c r="F17" i="40"/>
  <c r="E17" i="40"/>
  <c r="M16" i="40"/>
  <c r="U15" i="34"/>
  <c r="V15" i="34" s="1"/>
  <c r="M13" i="34"/>
  <c r="N13" i="34" s="1"/>
  <c r="F17" i="34"/>
  <c r="F18" i="34" s="1"/>
  <c r="F19" i="34" s="1"/>
  <c r="F20" i="34" s="1"/>
  <c r="F21" i="34" s="1"/>
  <c r="F22" i="34" s="1"/>
  <c r="F23" i="34" s="1"/>
  <c r="F24" i="34" s="1"/>
  <c r="F25" i="34" s="1"/>
  <c r="P16" i="34"/>
  <c r="Q16" i="34" s="1"/>
  <c r="T16" i="34"/>
  <c r="R16" i="34"/>
  <c r="S16" i="34"/>
  <c r="I15" i="30"/>
  <c r="J15" i="30" s="1"/>
  <c r="U14" i="34"/>
  <c r="V14" i="34" s="1"/>
  <c r="M15" i="34"/>
  <c r="N15" i="34" s="1"/>
  <c r="E17" i="34"/>
  <c r="E18" i="34" s="1"/>
  <c r="E19" i="34" s="1"/>
  <c r="E20" i="34" s="1"/>
  <c r="E21" i="34" s="1"/>
  <c r="E22" i="34" s="1"/>
  <c r="E23" i="34" s="1"/>
  <c r="E24" i="34" s="1"/>
  <c r="E25" i="34" s="1"/>
  <c r="J16" i="34"/>
  <c r="K16" i="34"/>
  <c r="H16" i="34"/>
  <c r="I16" i="34" s="1"/>
  <c r="L16" i="34"/>
  <c r="U13" i="34"/>
  <c r="V13" i="34" s="1"/>
  <c r="M14" i="34"/>
  <c r="N14" i="34" s="1"/>
  <c r="F17" i="30"/>
  <c r="H16" i="30"/>
  <c r="G16" i="30"/>
  <c r="E17" i="30"/>
  <c r="K27" i="26"/>
  <c r="K26" i="26"/>
  <c r="K25" i="26"/>
  <c r="K24" i="26"/>
  <c r="K23" i="26"/>
  <c r="K22" i="26"/>
  <c r="K21" i="26"/>
  <c r="K20" i="26"/>
  <c r="K19" i="26"/>
  <c r="G14" i="26"/>
  <c r="I11" i="26"/>
  <c r="G11" i="26"/>
  <c r="I10" i="26"/>
  <c r="G10" i="26"/>
  <c r="I9" i="26"/>
  <c r="G9" i="26"/>
  <c r="I8" i="26"/>
  <c r="G8" i="26"/>
  <c r="I7" i="26"/>
  <c r="G7" i="26"/>
  <c r="I6" i="26"/>
  <c r="G6" i="26"/>
  <c r="I5" i="26"/>
  <c r="G5" i="26"/>
  <c r="I4" i="26"/>
  <c r="G4" i="26"/>
  <c r="F18" i="40" l="1"/>
  <c r="M17" i="40"/>
  <c r="E18" i="40"/>
  <c r="U16" i="34"/>
  <c r="V16" i="34" s="1"/>
  <c r="I16" i="30"/>
  <c r="J16" i="30" s="1"/>
  <c r="M16" i="34"/>
  <c r="N16" i="34" s="1"/>
  <c r="E18" i="30"/>
  <c r="G17" i="30"/>
  <c r="F18" i="30"/>
  <c r="H17" i="30"/>
  <c r="J4" i="34"/>
  <c r="L4" i="34"/>
  <c r="R4" i="34"/>
  <c r="T4" i="34"/>
  <c r="K4" i="34"/>
  <c r="S4" i="34"/>
  <c r="M16" i="26"/>
  <c r="K16" i="26"/>
  <c r="G15" i="26"/>
  <c r="I14" i="26"/>
  <c r="I17" i="30" l="1"/>
  <c r="J17" i="30" s="1"/>
  <c r="F19" i="40"/>
  <c r="E19" i="40"/>
  <c r="E19" i="30"/>
  <c r="G18" i="30"/>
  <c r="F19" i="30"/>
  <c r="H18" i="30"/>
  <c r="T46" i="34"/>
  <c r="T30" i="34"/>
  <c r="T17" i="34"/>
  <c r="T40" i="34"/>
  <c r="T29" i="34"/>
  <c r="T27" i="34"/>
  <c r="T42" i="34"/>
  <c r="T22" i="34"/>
  <c r="T25" i="34"/>
  <c r="T21" i="34"/>
  <c r="T20" i="34"/>
  <c r="T38" i="34"/>
  <c r="T47" i="34"/>
  <c r="T35" i="34"/>
  <c r="T28" i="34"/>
  <c r="T18" i="34"/>
  <c r="T44" i="34"/>
  <c r="T39" i="34"/>
  <c r="T37" i="34"/>
  <c r="T41" i="34"/>
  <c r="T45" i="34"/>
  <c r="T34" i="34"/>
  <c r="T36" i="34"/>
  <c r="T23" i="34"/>
  <c r="T32" i="34"/>
  <c r="T24" i="34"/>
  <c r="T26" i="34"/>
  <c r="T43" i="34"/>
  <c r="T33" i="34"/>
  <c r="T31" i="34"/>
  <c r="T19" i="34"/>
  <c r="S38" i="34"/>
  <c r="S47" i="34"/>
  <c r="S25" i="34"/>
  <c r="S21" i="34"/>
  <c r="S46" i="34"/>
  <c r="S35" i="34"/>
  <c r="S17" i="34"/>
  <c r="S20" i="34"/>
  <c r="S18" i="34"/>
  <c r="S34" i="34"/>
  <c r="S30" i="34"/>
  <c r="S28" i="34"/>
  <c r="S40" i="34"/>
  <c r="S29" i="34"/>
  <c r="S27" i="34"/>
  <c r="S42" i="34"/>
  <c r="S22" i="34"/>
  <c r="S36" i="34"/>
  <c r="S24" i="34"/>
  <c r="S26" i="34"/>
  <c r="S23" i="34"/>
  <c r="S32" i="34"/>
  <c r="S33" i="34"/>
  <c r="S44" i="34"/>
  <c r="S43" i="34"/>
  <c r="S41" i="34"/>
  <c r="S39" i="34"/>
  <c r="S31" i="34"/>
  <c r="S19" i="34"/>
  <c r="S45" i="34"/>
  <c r="S37" i="34"/>
  <c r="L47" i="34"/>
  <c r="L25" i="34"/>
  <c r="L46" i="34"/>
  <c r="L38" i="34"/>
  <c r="L34" i="34"/>
  <c r="L24" i="34"/>
  <c r="L17" i="34"/>
  <c r="L27" i="34"/>
  <c r="L42" i="34"/>
  <c r="L35" i="34"/>
  <c r="L21" i="34"/>
  <c r="L44" i="34"/>
  <c r="L20" i="34"/>
  <c r="L37" i="34"/>
  <c r="L40" i="34"/>
  <c r="L32" i="34"/>
  <c r="L43" i="34"/>
  <c r="L31" i="34"/>
  <c r="L23" i="34"/>
  <c r="L41" i="34"/>
  <c r="L29" i="34"/>
  <c r="L45" i="34"/>
  <c r="L39" i="34"/>
  <c r="L26" i="34"/>
  <c r="L22" i="34"/>
  <c r="L18" i="34"/>
  <c r="L33" i="34"/>
  <c r="L19" i="34"/>
  <c r="L36" i="34"/>
  <c r="L30" i="34"/>
  <c r="L28" i="34"/>
  <c r="R40" i="34"/>
  <c r="U40" i="34" s="1"/>
  <c r="V40" i="34" s="1"/>
  <c r="R29" i="34"/>
  <c r="U29" i="34" s="1"/>
  <c r="V29" i="34" s="1"/>
  <c r="R27" i="34"/>
  <c r="R20" i="34"/>
  <c r="R42" i="34"/>
  <c r="U42" i="34" s="1"/>
  <c r="V42" i="34" s="1"/>
  <c r="R34" i="34"/>
  <c r="U34" i="34" s="1"/>
  <c r="V34" i="34" s="1"/>
  <c r="R22" i="34"/>
  <c r="R38" i="34"/>
  <c r="R47" i="34"/>
  <c r="R25" i="34"/>
  <c r="R21" i="34"/>
  <c r="R28" i="34"/>
  <c r="U28" i="34" s="1"/>
  <c r="V28" i="34" s="1"/>
  <c r="R35" i="34"/>
  <c r="U35" i="34" s="1"/>
  <c r="V35" i="34" s="1"/>
  <c r="R18" i="34"/>
  <c r="U18" i="34" s="1"/>
  <c r="V18" i="34" s="1"/>
  <c r="R46" i="34"/>
  <c r="R30" i="34"/>
  <c r="R17" i="34"/>
  <c r="R45" i="34"/>
  <c r="U45" i="34" s="1"/>
  <c r="V45" i="34" s="1"/>
  <c r="R43" i="34"/>
  <c r="R31" i="34"/>
  <c r="U31" i="34" s="1"/>
  <c r="V31" i="34" s="1"/>
  <c r="R19" i="34"/>
  <c r="R37" i="34"/>
  <c r="U37" i="34" s="1"/>
  <c r="V37" i="34" s="1"/>
  <c r="R36" i="34"/>
  <c r="R32" i="34"/>
  <c r="R24" i="34"/>
  <c r="R26" i="34"/>
  <c r="U26" i="34" s="1"/>
  <c r="V26" i="34" s="1"/>
  <c r="R33" i="34"/>
  <c r="R44" i="34"/>
  <c r="R41" i="34"/>
  <c r="U41" i="34" s="1"/>
  <c r="V41" i="34" s="1"/>
  <c r="R39" i="34"/>
  <c r="U39" i="34" s="1"/>
  <c r="V39" i="34" s="1"/>
  <c r="R23" i="34"/>
  <c r="I15" i="26"/>
  <c r="H4" i="34"/>
  <c r="K40" i="34"/>
  <c r="K32" i="34"/>
  <c r="K31" i="34"/>
  <c r="K23" i="34"/>
  <c r="K41" i="34"/>
  <c r="K47" i="34"/>
  <c r="K37" i="34"/>
  <c r="K20" i="34"/>
  <c r="K43" i="34"/>
  <c r="K29" i="34"/>
  <c r="K27" i="34"/>
  <c r="K25" i="34"/>
  <c r="K46" i="34"/>
  <c r="K38" i="34"/>
  <c r="K34" i="34"/>
  <c r="K35" i="34"/>
  <c r="K21" i="34"/>
  <c r="K44" i="34"/>
  <c r="K42" i="34"/>
  <c r="K24" i="34"/>
  <c r="K33" i="34"/>
  <c r="K19" i="34"/>
  <c r="K28" i="34"/>
  <c r="K30" i="34"/>
  <c r="K22" i="34"/>
  <c r="K45" i="34"/>
  <c r="K36" i="34"/>
  <c r="K17" i="34"/>
  <c r="K39" i="34"/>
  <c r="K26" i="34"/>
  <c r="K18" i="34"/>
  <c r="J42" i="34"/>
  <c r="M42" i="34" s="1"/>
  <c r="N42" i="34" s="1"/>
  <c r="J20" i="34"/>
  <c r="J21" i="34"/>
  <c r="J44" i="34"/>
  <c r="M44" i="34" s="1"/>
  <c r="N44" i="34" s="1"/>
  <c r="J41" i="34"/>
  <c r="J37" i="34"/>
  <c r="M37" i="34" s="1"/>
  <c r="N37" i="34" s="1"/>
  <c r="J40" i="34"/>
  <c r="M40" i="34" s="1"/>
  <c r="N40" i="34" s="1"/>
  <c r="J32" i="34"/>
  <c r="M32" i="34" s="1"/>
  <c r="N32" i="34" s="1"/>
  <c r="J24" i="34"/>
  <c r="J43" i="34"/>
  <c r="J31" i="34"/>
  <c r="M31" i="34" s="1"/>
  <c r="N31" i="34" s="1"/>
  <c r="J23" i="34"/>
  <c r="J27" i="34"/>
  <c r="J47" i="34"/>
  <c r="J25" i="34"/>
  <c r="J46" i="34"/>
  <c r="M46" i="34" s="1"/>
  <c r="N46" i="34" s="1"/>
  <c r="J38" i="34"/>
  <c r="J34" i="34"/>
  <c r="M34" i="34" s="1"/>
  <c r="N34" i="34" s="1"/>
  <c r="J35" i="34"/>
  <c r="M35" i="34" s="1"/>
  <c r="N35" i="34" s="1"/>
  <c r="J17" i="34"/>
  <c r="J29" i="34"/>
  <c r="J36" i="34"/>
  <c r="M36" i="34" s="1"/>
  <c r="N36" i="34" s="1"/>
  <c r="J18" i="34"/>
  <c r="J45" i="34"/>
  <c r="M45" i="34" s="1"/>
  <c r="N45" i="34" s="1"/>
  <c r="J39" i="34"/>
  <c r="J26" i="34"/>
  <c r="J33" i="34"/>
  <c r="M33" i="34" s="1"/>
  <c r="N33" i="34" s="1"/>
  <c r="J19" i="34"/>
  <c r="J30" i="34"/>
  <c r="J28" i="34"/>
  <c r="J22" i="34"/>
  <c r="B5" i="19"/>
  <c r="B6" i="19" s="1"/>
  <c r="B7" i="19" s="1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D4" i="19"/>
  <c r="E20" i="40" l="1"/>
  <c r="F20" i="40"/>
  <c r="M18" i="40"/>
  <c r="I18" i="30"/>
  <c r="J18" i="30" s="1"/>
  <c r="U19" i="34"/>
  <c r="V19" i="34" s="1"/>
  <c r="U20" i="34"/>
  <c r="V20" i="34" s="1"/>
  <c r="M22" i="34"/>
  <c r="N22" i="34" s="1"/>
  <c r="M25" i="34"/>
  <c r="N25" i="34" s="1"/>
  <c r="M21" i="34"/>
  <c r="N21" i="34" s="1"/>
  <c r="U21" i="34"/>
  <c r="V21" i="34" s="1"/>
  <c r="E20" i="30"/>
  <c r="G19" i="30"/>
  <c r="F20" i="30"/>
  <c r="H19" i="30"/>
  <c r="M19" i="34"/>
  <c r="N19" i="34" s="1"/>
  <c r="M17" i="34"/>
  <c r="N17" i="34" s="1"/>
  <c r="M23" i="34"/>
  <c r="N23" i="34" s="1"/>
  <c r="M18" i="34"/>
  <c r="N18" i="34" s="1"/>
  <c r="M20" i="34"/>
  <c r="N20" i="34" s="1"/>
  <c r="U25" i="34"/>
  <c r="V25" i="34" s="1"/>
  <c r="M28" i="34"/>
  <c r="N28" i="34" s="1"/>
  <c r="M43" i="34"/>
  <c r="N43" i="34" s="1"/>
  <c r="U38" i="34"/>
  <c r="V38" i="34" s="1"/>
  <c r="M30" i="34"/>
  <c r="N30" i="34" s="1"/>
  <c r="M39" i="34"/>
  <c r="N39" i="34" s="1"/>
  <c r="M24" i="34"/>
  <c r="N24" i="34" s="1"/>
  <c r="U23" i="34"/>
  <c r="V23" i="34" s="1"/>
  <c r="U36" i="34"/>
  <c r="V36" i="34" s="1"/>
  <c r="U43" i="34"/>
  <c r="V43" i="34" s="1"/>
  <c r="U22" i="34"/>
  <c r="V22" i="34" s="1"/>
  <c r="U24" i="34"/>
  <c r="V24" i="34" s="1"/>
  <c r="U17" i="34"/>
  <c r="V17" i="34" s="1"/>
  <c r="U47" i="34"/>
  <c r="V47" i="34" s="1"/>
  <c r="M26" i="34"/>
  <c r="N26" i="34" s="1"/>
  <c r="M47" i="34"/>
  <c r="N47" i="34" s="1"/>
  <c r="U44" i="34"/>
  <c r="V44" i="34" s="1"/>
  <c r="U32" i="34"/>
  <c r="V32" i="34" s="1"/>
  <c r="U30" i="34"/>
  <c r="V30" i="34" s="1"/>
  <c r="M29" i="34"/>
  <c r="N29" i="34" s="1"/>
  <c r="M38" i="34"/>
  <c r="N38" i="34" s="1"/>
  <c r="M27" i="34"/>
  <c r="N27" i="34" s="1"/>
  <c r="M41" i="34"/>
  <c r="N41" i="34" s="1"/>
  <c r="U33" i="34"/>
  <c r="V33" i="34" s="1"/>
  <c r="U46" i="34"/>
  <c r="V46" i="34" s="1"/>
  <c r="U27" i="34"/>
  <c r="V27" i="34" s="1"/>
  <c r="P4" i="34"/>
  <c r="H27" i="34"/>
  <c r="I27" i="34" s="1"/>
  <c r="H37" i="34"/>
  <c r="I37" i="34" s="1"/>
  <c r="H21" i="34"/>
  <c r="I21" i="34" s="1"/>
  <c r="H44" i="34"/>
  <c r="I44" i="34" s="1"/>
  <c r="H43" i="34"/>
  <c r="I43" i="34" s="1"/>
  <c r="H35" i="34"/>
  <c r="I35" i="34" s="1"/>
  <c r="H29" i="34"/>
  <c r="I29" i="34" s="1"/>
  <c r="H25" i="34"/>
  <c r="I25" i="34" s="1"/>
  <c r="H46" i="34"/>
  <c r="I46" i="34" s="1"/>
  <c r="H40" i="34"/>
  <c r="I40" i="34" s="1"/>
  <c r="H38" i="34"/>
  <c r="I38" i="34" s="1"/>
  <c r="H34" i="34"/>
  <c r="I34" i="34" s="1"/>
  <c r="H32" i="34"/>
  <c r="I32" i="34" s="1"/>
  <c r="H24" i="34"/>
  <c r="I24" i="34" s="1"/>
  <c r="H31" i="34"/>
  <c r="I31" i="34" s="1"/>
  <c r="H23" i="34"/>
  <c r="I23" i="34" s="1"/>
  <c r="H17" i="34"/>
  <c r="H45" i="34"/>
  <c r="I45" i="34" s="1"/>
  <c r="H47" i="34"/>
  <c r="I47" i="34" s="1"/>
  <c r="H42" i="34"/>
  <c r="I42" i="34" s="1"/>
  <c r="H20" i="34"/>
  <c r="I20" i="34" s="1"/>
  <c r="H30" i="34"/>
  <c r="I30" i="34" s="1"/>
  <c r="H19" i="34"/>
  <c r="I19" i="34" s="1"/>
  <c r="H41" i="34"/>
  <c r="I41" i="34" s="1"/>
  <c r="H39" i="34"/>
  <c r="I39" i="34" s="1"/>
  <c r="H36" i="34"/>
  <c r="I36" i="34" s="1"/>
  <c r="H28" i="34"/>
  <c r="I28" i="34" s="1"/>
  <c r="H26" i="34"/>
  <c r="I26" i="34" s="1"/>
  <c r="H22" i="34"/>
  <c r="I22" i="34" s="1"/>
  <c r="H18" i="34"/>
  <c r="I18" i="34" s="1"/>
  <c r="H33" i="34"/>
  <c r="I33" i="34" s="1"/>
  <c r="E21" i="40" l="1"/>
  <c r="F21" i="40"/>
  <c r="M19" i="40"/>
  <c r="I19" i="30"/>
  <c r="J19" i="30" s="1"/>
  <c r="F21" i="30"/>
  <c r="H20" i="30"/>
  <c r="E21" i="30"/>
  <c r="G20" i="30"/>
  <c r="V48" i="34"/>
  <c r="M48" i="34"/>
  <c r="N48" i="34"/>
  <c r="U48" i="34"/>
  <c r="I17" i="34"/>
  <c r="I48" i="34" s="1"/>
  <c r="H48" i="34"/>
  <c r="P35" i="34"/>
  <c r="Q35" i="34" s="1"/>
  <c r="P28" i="34"/>
  <c r="Q28" i="34" s="1"/>
  <c r="P18" i="34"/>
  <c r="Q18" i="34" s="1"/>
  <c r="P30" i="34"/>
  <c r="Q30" i="34" s="1"/>
  <c r="P46" i="34"/>
  <c r="Q46" i="34" s="1"/>
  <c r="P38" i="34"/>
  <c r="Q38" i="34" s="1"/>
  <c r="P40" i="34"/>
  <c r="Q40" i="34" s="1"/>
  <c r="P47" i="34"/>
  <c r="Q47" i="34" s="1"/>
  <c r="P29" i="34"/>
  <c r="Q29" i="34" s="1"/>
  <c r="P27" i="34"/>
  <c r="Q27" i="34" s="1"/>
  <c r="P17" i="34"/>
  <c r="P25" i="34"/>
  <c r="Q25" i="34" s="1"/>
  <c r="P21" i="34"/>
  <c r="Q21" i="34" s="1"/>
  <c r="P20" i="34"/>
  <c r="Q20" i="34" s="1"/>
  <c r="P34" i="34"/>
  <c r="Q34" i="34" s="1"/>
  <c r="P32" i="34"/>
  <c r="Q32" i="34" s="1"/>
  <c r="P41" i="34"/>
  <c r="Q41" i="34" s="1"/>
  <c r="P33" i="34"/>
  <c r="Q33" i="34" s="1"/>
  <c r="P44" i="34"/>
  <c r="Q44" i="34" s="1"/>
  <c r="P22" i="34"/>
  <c r="Q22" i="34" s="1"/>
  <c r="P37" i="34"/>
  <c r="Q37" i="34" s="1"/>
  <c r="P31" i="34"/>
  <c r="Q31" i="34" s="1"/>
  <c r="P23" i="34"/>
  <c r="Q23" i="34" s="1"/>
  <c r="P19" i="34"/>
  <c r="Q19" i="34" s="1"/>
  <c r="P24" i="34"/>
  <c r="Q24" i="34" s="1"/>
  <c r="P26" i="34"/>
  <c r="Q26" i="34" s="1"/>
  <c r="P43" i="34"/>
  <c r="Q43" i="34" s="1"/>
  <c r="P39" i="34"/>
  <c r="Q39" i="34" s="1"/>
  <c r="P42" i="34"/>
  <c r="Q42" i="34" s="1"/>
  <c r="P36" i="34"/>
  <c r="Q36" i="34" s="1"/>
  <c r="P45" i="34"/>
  <c r="Q45" i="34" s="1"/>
  <c r="M20" i="40" l="1"/>
  <c r="F22" i="40"/>
  <c r="E22" i="40"/>
  <c r="I20" i="30"/>
  <c r="J20" i="30" s="1"/>
  <c r="E22" i="30"/>
  <c r="G21" i="30"/>
  <c r="I21" i="30" s="1"/>
  <c r="J21" i="30" s="1"/>
  <c r="F22" i="30"/>
  <c r="H21" i="30"/>
  <c r="Q17" i="34"/>
  <c r="Q48" i="34" s="1"/>
  <c r="C7" i="10" s="1"/>
  <c r="P48" i="34"/>
  <c r="M21" i="40" l="1"/>
  <c r="M22" i="40"/>
  <c r="E23" i="40"/>
  <c r="F23" i="40"/>
  <c r="F23" i="30"/>
  <c r="H22" i="30"/>
  <c r="E23" i="30"/>
  <c r="G22" i="30"/>
  <c r="D14" i="19"/>
  <c r="F24" i="40" l="1"/>
  <c r="E24" i="40"/>
  <c r="M23" i="40"/>
  <c r="I22" i="30"/>
  <c r="J22" i="30" s="1"/>
  <c r="E24" i="30"/>
  <c r="G23" i="30"/>
  <c r="F24" i="30"/>
  <c r="H23" i="30"/>
  <c r="D15" i="19"/>
  <c r="E25" i="40" l="1"/>
  <c r="M24" i="40"/>
  <c r="F25" i="40"/>
  <c r="I23" i="30"/>
  <c r="J23" i="30" s="1"/>
  <c r="F25" i="30"/>
  <c r="H25" i="30" s="1"/>
  <c r="H24" i="30"/>
  <c r="E25" i="30"/>
  <c r="G25" i="30" s="1"/>
  <c r="G24" i="30"/>
  <c r="I24" i="30" s="1"/>
  <c r="J24" i="30" s="1"/>
  <c r="D16" i="19"/>
  <c r="I25" i="30" l="1"/>
  <c r="D17" i="19"/>
  <c r="M25" i="40" l="1"/>
  <c r="J25" i="30"/>
  <c r="J48" i="30" s="1"/>
  <c r="C6" i="10" s="1"/>
  <c r="I48" i="30"/>
  <c r="D18" i="19"/>
  <c r="D19" i="19" l="1"/>
  <c r="D20" i="19" l="1"/>
  <c r="D21" i="19" l="1"/>
  <c r="D22" i="19" l="1"/>
  <c r="D23" i="19" l="1"/>
  <c r="D24" i="19" l="1"/>
  <c r="D25" i="19" l="1"/>
  <c r="D26" i="19" l="1"/>
  <c r="D27" i="19" l="1"/>
  <c r="D28" i="19" l="1"/>
  <c r="D29" i="19" l="1"/>
  <c r="D30" i="19" l="1"/>
  <c r="D31" i="19" l="1"/>
  <c r="D32" i="19" l="1"/>
  <c r="D33" i="19" l="1"/>
  <c r="D34" i="19" l="1"/>
  <c r="D35" i="19" l="1"/>
  <c r="D36" i="19" l="1"/>
  <c r="D37" i="19" l="1"/>
  <c r="D38" i="19" l="1"/>
  <c r="D39" i="19" l="1"/>
  <c r="D40" i="19" s="1"/>
  <c r="C5" i="10" s="1"/>
  <c r="C40" i="19"/>
  <c r="B5" i="8" l="1"/>
  <c r="D38" i="8" l="1"/>
  <c r="D39" i="8"/>
  <c r="D4" i="8" l="1"/>
  <c r="D5" i="8" l="1"/>
  <c r="D37" i="8" l="1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B6" i="8"/>
  <c r="B7" i="8" l="1"/>
  <c r="D40" i="8"/>
  <c r="B3" i="10" s="1"/>
  <c r="B8" i="10" s="1"/>
  <c r="B8" i="8" l="1"/>
  <c r="B9" i="8" l="1"/>
  <c r="B10" i="8" l="1"/>
  <c r="B11" i="8" l="1"/>
  <c r="B12" i="8" l="1"/>
  <c r="B13" i="8" l="1"/>
  <c r="B14" i="8" l="1"/>
  <c r="B15" i="8" l="1"/>
  <c r="B16" i="8" l="1"/>
  <c r="B17" i="8" l="1"/>
  <c r="B18" i="8" l="1"/>
  <c r="B19" i="8" l="1"/>
  <c r="B20" i="8" l="1"/>
  <c r="B21" i="8" l="1"/>
  <c r="B22" i="8" l="1"/>
  <c r="B23" i="8" l="1"/>
  <c r="B24" i="8" l="1"/>
  <c r="B25" i="8" l="1"/>
  <c r="B26" i="8" l="1"/>
  <c r="B27" i="8" l="1"/>
  <c r="B28" i="8" l="1"/>
  <c r="B29" i="8" l="1"/>
  <c r="B30" i="8" l="1"/>
  <c r="B31" i="8" l="1"/>
  <c r="B32" i="8" l="1"/>
  <c r="B33" i="8" l="1"/>
  <c r="B34" i="8" l="1"/>
  <c r="B35" i="8" l="1"/>
  <c r="B36" i="8" l="1"/>
  <c r="B37" i="8" l="1"/>
  <c r="B38" i="8" l="1"/>
  <c r="B39" i="8" l="1"/>
  <c r="C8" i="10" l="1"/>
  <c r="D9" i="10" s="1"/>
</calcChain>
</file>

<file path=xl/sharedStrings.xml><?xml version="1.0" encoding="utf-8"?>
<sst xmlns="http://schemas.openxmlformats.org/spreadsheetml/2006/main" count="2303" uniqueCount="188">
  <si>
    <t>Year</t>
  </si>
  <si>
    <t>Calendar Year</t>
  </si>
  <si>
    <t>Trucks</t>
  </si>
  <si>
    <t>Light Vehicles</t>
  </si>
  <si>
    <t>A</t>
  </si>
  <si>
    <t>B</t>
  </si>
  <si>
    <t>C</t>
  </si>
  <si>
    <t>Unit Cost per Passenger Vehicle PHT ($)</t>
  </si>
  <si>
    <t>Unit Cost per Truck PHT ($)</t>
  </si>
  <si>
    <t>Vehicle Occupancy for Passenger Vehicles</t>
  </si>
  <si>
    <t>Vehicle Occupancy for Trucks</t>
  </si>
  <si>
    <t>Unit Cost per Passenger Vehicle VHT ($)</t>
  </si>
  <si>
    <t>Unit Cost per Truck VHT ($)</t>
  </si>
  <si>
    <t>Time Cost</t>
  </si>
  <si>
    <t>VOC</t>
  </si>
  <si>
    <t>Particulates</t>
  </si>
  <si>
    <t>Sulfur Dioxide</t>
  </si>
  <si>
    <t>NOx</t>
  </si>
  <si>
    <t>HPMS Class</t>
  </si>
  <si>
    <t>stateID</t>
  </si>
  <si>
    <t>stateABBR</t>
  </si>
  <si>
    <t>pollutantID</t>
  </si>
  <si>
    <t>pollutantName</t>
  </si>
  <si>
    <t>2017
Emissions Rate (grams/veh-mile)</t>
  </si>
  <si>
    <t>2020
Emissions Rate (grams/veh-mile)</t>
  </si>
  <si>
    <t>2017
Emissions Rate (grams/veh-hour)</t>
  </si>
  <si>
    <t>2020
Emissions Rate (grams/veh-hour)</t>
  </si>
  <si>
    <t>HPMS Classes (10, 20, 30)</t>
  </si>
  <si>
    <t>ME</t>
  </si>
  <si>
    <t>Primary PM2.5 - Tirewear Particulate</t>
  </si>
  <si>
    <t>Primary PM2.5 - Brakewear Particulate</t>
  </si>
  <si>
    <t>Primary Exhaust PM2.5 - Total</t>
  </si>
  <si>
    <t>Primary PM10 - Tirewear Particulate</t>
  </si>
  <si>
    <t>Primary PM10 - Brakewear Particulate</t>
  </si>
  <si>
    <t>Primary Exhaust PM10  - Total</t>
  </si>
  <si>
    <t>Volatile Organic Compounds</t>
  </si>
  <si>
    <t>Sulfur Dioxide (SO2)</t>
  </si>
  <si>
    <t>Oxides of Nitrogen (NOx)</t>
  </si>
  <si>
    <t>These represent emissions rates for (motorcycles, passenger car and trucks, and light-duty commercial trucks)  HPMS Classes (10, 20, 30)</t>
  </si>
  <si>
    <t>HPMS Classes (40,50,60)</t>
  </si>
  <si>
    <t>These represent emissions rates for HPMS Classes (40,50,60) Medium and heavy duty trucks and buses.</t>
  </si>
  <si>
    <t>sum of PM2.5 rates</t>
  </si>
  <si>
    <t xml:space="preserve">Source: </t>
  </si>
  <si>
    <t>Emissions Rates Used in Benefit-Cost Analysis</t>
  </si>
  <si>
    <t>Maine Department of Environmental Protection</t>
  </si>
  <si>
    <t>Costs</t>
  </si>
  <si>
    <t>Benefits</t>
  </si>
  <si>
    <t>Maintenance Costs</t>
  </si>
  <si>
    <t>TOTAL</t>
  </si>
  <si>
    <t>Benefit-Cost Ratio</t>
  </si>
  <si>
    <t>Capital Cost</t>
  </si>
  <si>
    <t>7% NPV</t>
  </si>
  <si>
    <t>Build vs No Build</t>
  </si>
  <si>
    <t>D</t>
  </si>
  <si>
    <t>E</t>
  </si>
  <si>
    <t>F</t>
  </si>
  <si>
    <t>Maintenance Costs  (No-Build Scenario)</t>
  </si>
  <si>
    <t>Net Maintenance Costs (C-D)</t>
  </si>
  <si>
    <t>(all purposes)</t>
  </si>
  <si>
    <t>(all travel)</t>
  </si>
  <si>
    <t>Transportation System Analysis Division, MaineDOT</t>
  </si>
  <si>
    <t>(truck drivers)</t>
  </si>
  <si>
    <t>SO2</t>
  </si>
  <si>
    <t>PM2.5</t>
  </si>
  <si>
    <t>CO2</t>
  </si>
  <si>
    <t>Safety Savings</t>
  </si>
  <si>
    <t>2020 Emissions Rates (g/veh-mi)</t>
  </si>
  <si>
    <t>2020 Emissions Rates (grams/veh-hour)</t>
  </si>
  <si>
    <t>Carbon Dioxide</t>
  </si>
  <si>
    <t>(based on 4 metric tonnes/10000 veh-miles and a factor 41 to convert grams/veh-mile to grams/ veh-hour)</t>
  </si>
  <si>
    <t>(based on MDEP truck/light-vehicle equivalency ratios for VOC and Sulfur Dioxide)</t>
  </si>
  <si>
    <t>Source: EPA Greenhouse Gases Equivalencies Calculator (light-vehicle)</t>
  </si>
  <si>
    <t>CAPEX - Project Cost</t>
  </si>
  <si>
    <t>Total Project Cost</t>
  </si>
  <si>
    <t>Notes &amp; Assumptions</t>
  </si>
  <si>
    <t>2022 (Baseline)</t>
  </si>
  <si>
    <t>Total</t>
  </si>
  <si>
    <t>Annual Safety Benefit</t>
  </si>
  <si>
    <t>Benefit-Cost Analysis Guidance for Discretionary Grant Programs, USDOT, March 2022</t>
  </si>
  <si>
    <t>Avoided Annual Carbon Dioxide Emissions Costs</t>
  </si>
  <si>
    <t>Avoided Annual NOx Emissions Costs</t>
  </si>
  <si>
    <t>Avoided Annual Particulates Emissions Costs</t>
  </si>
  <si>
    <t>Avoided Sulfur Dioxide Emissions Costs</t>
  </si>
  <si>
    <t>3% NPV</t>
  </si>
  <si>
    <t>Total Emissions Costs Avoided</t>
  </si>
  <si>
    <r>
      <rPr>
        <b/>
        <vertAlign val="superscript"/>
        <sz val="10"/>
        <color indexed="8"/>
        <rFont val="Calibri"/>
        <family val="2"/>
        <scheme val="minor"/>
      </rPr>
      <t>*</t>
    </r>
    <r>
      <rPr>
        <sz val="11"/>
        <color indexed="8"/>
        <rFont val="Calibri"/>
        <family val="2"/>
        <scheme val="minor"/>
      </rPr>
      <t>CO</t>
    </r>
    <r>
      <rPr>
        <vertAlign val="subscript"/>
        <sz val="9"/>
        <color indexed="8"/>
        <rFont val="Calibri"/>
        <family val="2"/>
        <scheme val="minor"/>
      </rPr>
      <t>2</t>
    </r>
    <r>
      <rPr>
        <sz val="11"/>
        <color indexed="8"/>
        <rFont val="Calibri"/>
        <family val="2"/>
        <scheme val="minor"/>
      </rPr>
      <t xml:space="preserve"> savings discounted at 3%</t>
    </r>
  </si>
  <si>
    <t>All prior year costs included in 2022</t>
  </si>
  <si>
    <t xml:space="preserve">BUDGET TIMING </t>
  </si>
  <si>
    <t>to Sep 2022</t>
  </si>
  <si>
    <t>remainder of 2022</t>
  </si>
  <si>
    <t>PE/ROW</t>
  </si>
  <si>
    <t>CONS/CE</t>
  </si>
  <si>
    <t>GRAND TOTAL</t>
  </si>
  <si>
    <t>Speed</t>
  </si>
  <si>
    <t>MPH</t>
  </si>
  <si>
    <t>Location:</t>
  </si>
  <si>
    <t>Base Calendar Year:</t>
  </si>
  <si>
    <t>Base Year AADT:</t>
  </si>
  <si>
    <t>Value of Time*</t>
  </si>
  <si>
    <t>Base Year AADTT:</t>
  </si>
  <si>
    <t>Value per person-hour</t>
  </si>
  <si>
    <t>Year Project Complete:</t>
  </si>
  <si>
    <t>Average Vehicle Occupancy</t>
  </si>
  <si>
    <t>Value per vehicle-hour</t>
  </si>
  <si>
    <t>Light Vehicle AADT</t>
  </si>
  <si>
    <t>Truck AADT</t>
  </si>
  <si>
    <t>Annual Light Vehicle Time Benefit due to Project</t>
  </si>
  <si>
    <t>Annual Truck Time Benefit due to Project</t>
  </si>
  <si>
    <t>Total Annual Time Benefit due to Project</t>
  </si>
  <si>
    <t>Light Vehicle Time Savings (hours)</t>
  </si>
  <si>
    <t>Truck Savings (hours)</t>
  </si>
  <si>
    <t>30-Year Growth Factor Vehicle:</t>
  </si>
  <si>
    <t>30-Year Growth Factor Trucke:</t>
  </si>
  <si>
    <t>Time Savings</t>
  </si>
  <si>
    <t>(Mins)</t>
  </si>
  <si>
    <t>Grams/Ton</t>
  </si>
  <si>
    <t>Emissions $/Metric Ton</t>
  </si>
  <si>
    <t>Light Vehicle</t>
  </si>
  <si>
    <r>
      <t>7% NPV Summary over 30 Years (CO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 xml:space="preserve"> at 3%)</t>
    </r>
  </si>
  <si>
    <t>Coastal Route 1</t>
  </si>
  <si>
    <t xml:space="preserve">Maintenance Costs - Coastal US Route 1 </t>
  </si>
  <si>
    <t>Maintenance Costs (post-Rural Grant) start in Year 2026</t>
  </si>
  <si>
    <t>RTE_CODE</t>
  </si>
  <si>
    <t>BMP</t>
  </si>
  <si>
    <t>EMP</t>
  </si>
  <si>
    <t>Length</t>
  </si>
  <si>
    <t>Proposed Scope</t>
  </si>
  <si>
    <t>Category</t>
  </si>
  <si>
    <t>Total Cost</t>
  </si>
  <si>
    <t>0001X</t>
  </si>
  <si>
    <t>FDR or CIPR</t>
  </si>
  <si>
    <t>Rehab</t>
  </si>
  <si>
    <t>Reconstruction</t>
  </si>
  <si>
    <t>2022 Reconstruction</t>
  </si>
  <si>
    <t>CIPR</t>
  </si>
  <si>
    <t>Shim + UTBWC</t>
  </si>
  <si>
    <t>Overlay</t>
  </si>
  <si>
    <t>UTBWC</t>
  </si>
  <si>
    <t>Rehab/Recon</t>
  </si>
  <si>
    <t>0009X</t>
  </si>
  <si>
    <t>0190X</t>
  </si>
  <si>
    <t>No Build Maintenance Assumptions</t>
  </si>
  <si>
    <t xml:space="preserve">No build alternative assumes extended maintenance efforts </t>
  </si>
  <si>
    <t xml:space="preserve">until a more major treatment can be done.  This is still unlikely given the overall </t>
  </si>
  <si>
    <t>demand with this road.  Leading to even higher user costs.</t>
  </si>
  <si>
    <t>No Build</t>
  </si>
  <si>
    <t xml:space="preserve">Build: </t>
  </si>
  <si>
    <t xml:space="preserve">Assumes regular preventative maintenance </t>
  </si>
  <si>
    <t>See Maintenance Cost Details sheet</t>
  </si>
  <si>
    <t>Build</t>
  </si>
  <si>
    <t>Accounts for marginal cost of additional scope of work over grant scope of work,</t>
  </si>
  <si>
    <t>followed by regular preventative maintenance</t>
  </si>
  <si>
    <t>$750K accounts for programmed maintenance treatments until Grant treatment</t>
  </si>
  <si>
    <t xml:space="preserve">See detailed safety analysis in Appendix for explanation of calculations.  </t>
  </si>
  <si>
    <t>Assumed safety benefit is considered for the first 10 years until no build catches up to these improvements</t>
  </si>
  <si>
    <t>Route 1 and Route 190</t>
  </si>
  <si>
    <t>See Travel Time Benefits next sheet</t>
  </si>
  <si>
    <t>Route Number</t>
  </si>
  <si>
    <t>Section BMP</t>
  </si>
  <si>
    <t>Section EMP</t>
  </si>
  <si>
    <t>AADT Current</t>
  </si>
  <si>
    <t>Truck Percent</t>
  </si>
  <si>
    <t>PC Free Flow Travel Time</t>
  </si>
  <si>
    <t>Truck Free Flow Travel Time</t>
  </si>
  <si>
    <t>PCR</t>
  </si>
  <si>
    <t>Deduct</t>
  </si>
  <si>
    <t>New Speed</t>
  </si>
  <si>
    <t>PC Condition Travel Time</t>
  </si>
  <si>
    <t>Truck Condition Travel Time</t>
  </si>
  <si>
    <t>PC Time Savings</t>
  </si>
  <si>
    <t>Truck Time Savings</t>
  </si>
  <si>
    <t>Very Poor</t>
  </si>
  <si>
    <t>Deducts</t>
  </si>
  <si>
    <t>Poor</t>
  </si>
  <si>
    <t>Fair</t>
  </si>
  <si>
    <t>Good</t>
  </si>
  <si>
    <t>New</t>
  </si>
  <si>
    <t>Hours/Average Day</t>
  </si>
  <si>
    <t>Emissions Savings from Time</t>
  </si>
  <si>
    <t>Time Savings Pavement Condition</t>
  </si>
  <si>
    <t xml:space="preserve">Avoided Annual NOx Emissions </t>
  </si>
  <si>
    <t>Avoided Annual Particulates Emissions</t>
  </si>
  <si>
    <t>Avoided Sulfur Dioxide Emissions</t>
  </si>
  <si>
    <t>Total Emissions Tons Avoided</t>
  </si>
  <si>
    <t>Avoided Annual Carbon Dioxide Emissions</t>
  </si>
  <si>
    <t>Avoided Annual NOx Emissions</t>
  </si>
  <si>
    <t>Carbon Savings</t>
  </si>
  <si>
    <t>Emissions 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</si>
</sst>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"/>
    <numFmt numFmtId="166" formatCode="0.000000"/>
    <numFmt numFmtId="167" formatCode="&quot;$&quot;#,##0"/>
    <numFmt numFmtId="168" formatCode="&quot; &quot;&quot;$&quot;* #,##0&quot; &quot;;&quot; &quot;&quot;$&quot;* \(#,##0\);&quot; &quot;&quot;$&quot;* &quot;-&quot;??&quot; &quot;"/>
    <numFmt numFmtId="169" formatCode="0.0000"/>
    <numFmt numFmtId="170" formatCode="&quot;$&quot;#,##0.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2"/>
      <color indexed="8"/>
      <name val="Verdana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Verdana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9"/>
      <color indexed="8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</font>
    <font>
      <b/>
      <vertAlign val="subscript"/>
      <sz val="11"/>
      <color rgb="FF000000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6EC03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auto="1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D5D9E2"/>
      </patternFill>
    </fill>
    <fill>
      <patternFill patternType="solid">
        <fgColor rgb="FFFFFFFF"/>
      </patternFill>
    </fill>
  </fills>
  <borders count="10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/>
      <bottom/>
      <diagonal/>
    </border>
    <border>
      <left style="double">
        <color rgb="FF959595"/>
      </left>
      <right style="thin">
        <color rgb="FF959595"/>
      </right>
      <top style="double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double">
        <color rgb="FF959595"/>
      </top>
      <bottom style="thin">
        <color rgb="FF959595"/>
      </bottom>
      <diagonal/>
    </border>
    <border>
      <left style="thin">
        <color rgb="FF959595"/>
      </left>
      <right style="double">
        <color rgb="FF959595"/>
      </right>
      <top style="double">
        <color rgb="FF959595"/>
      </top>
      <bottom style="thin">
        <color rgb="FF959595"/>
      </bottom>
      <diagonal/>
    </border>
    <border>
      <left style="double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double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959595"/>
      </left>
      <right style="thin">
        <color rgb="FF959595"/>
      </right>
      <top style="thin">
        <color rgb="FF959595"/>
      </top>
      <bottom style="double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double">
        <color rgb="FF959595"/>
      </bottom>
      <diagonal/>
    </border>
    <border>
      <left style="thin">
        <color rgb="FF959595"/>
      </left>
      <right style="double">
        <color rgb="FF959595"/>
      </right>
      <top style="thin">
        <color rgb="FF959595"/>
      </top>
      <bottom style="double">
        <color rgb="FF959595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" fillId="0" borderId="0"/>
    <xf numFmtId="0" fontId="17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8" fillId="0" borderId="0"/>
  </cellStyleXfs>
  <cellXfs count="241">
    <xf numFmtId="0" fontId="0" fillId="0" borderId="0" xfId="0"/>
    <xf numFmtId="0" fontId="4" fillId="0" borderId="0" xfId="0" applyFont="1"/>
    <xf numFmtId="2" fontId="5" fillId="0" borderId="0" xfId="0" applyNumberFormat="1" applyFont="1"/>
    <xf numFmtId="0" fontId="0" fillId="0" borderId="0" xfId="0" applyAlignment="1">
      <alignment horizontal="right" wrapText="1"/>
    </xf>
    <xf numFmtId="0" fontId="6" fillId="0" borderId="0" xfId="0" applyFont="1"/>
    <xf numFmtId="166" fontId="0" fillId="0" borderId="0" xfId="0" applyNumberFormat="1"/>
    <xf numFmtId="0" fontId="5" fillId="0" borderId="0" xfId="0" applyFont="1"/>
    <xf numFmtId="166" fontId="5" fillId="0" borderId="0" xfId="0" applyNumberFormat="1" applyFont="1"/>
    <xf numFmtId="0" fontId="3" fillId="0" borderId="0" xfId="0" applyFont="1"/>
    <xf numFmtId="6" fontId="5" fillId="0" borderId="0" xfId="0" applyNumberFormat="1" applyFont="1"/>
    <xf numFmtId="1" fontId="0" fillId="0" borderId="0" xfId="0" applyNumberFormat="1"/>
    <xf numFmtId="0" fontId="0" fillId="0" borderId="0" xfId="0" applyAlignment="1">
      <alignment vertical="top" wrapText="1"/>
    </xf>
    <xf numFmtId="1" fontId="9" fillId="2" borderId="6" xfId="0" applyNumberFormat="1" applyFont="1" applyFill="1" applyBorder="1" applyAlignment="1">
      <alignment horizontal="center"/>
    </xf>
    <xf numFmtId="1" fontId="9" fillId="2" borderId="7" xfId="0" applyNumberFormat="1" applyFont="1" applyFill="1" applyBorder="1" applyAlignment="1">
      <alignment horizont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5" borderId="12" xfId="0" applyFont="1" applyFill="1" applyBorder="1"/>
    <xf numFmtId="164" fontId="7" fillId="5" borderId="13" xfId="1" applyNumberFormat="1" applyFont="1" applyFill="1" applyBorder="1"/>
    <xf numFmtId="167" fontId="7" fillId="5" borderId="14" xfId="1" applyNumberFormat="1" applyFont="1" applyFill="1" applyBorder="1"/>
    <xf numFmtId="1" fontId="9" fillId="2" borderId="15" xfId="0" applyNumberFormat="1" applyFont="1" applyFill="1" applyBorder="1" applyAlignment="1">
      <alignment horizontal="center"/>
    </xf>
    <xf numFmtId="44" fontId="9" fillId="0" borderId="16" xfId="1" applyFont="1" applyBorder="1"/>
    <xf numFmtId="2" fontId="9" fillId="5" borderId="17" xfId="0" applyNumberFormat="1" applyFont="1" applyFill="1" applyBorder="1" applyAlignment="1">
      <alignment horizontal="center"/>
    </xf>
    <xf numFmtId="0" fontId="8" fillId="6" borderId="0" xfId="0" applyFont="1" applyFill="1" applyAlignment="1">
      <alignment vertical="top" wrapText="1"/>
    </xf>
    <xf numFmtId="0" fontId="8" fillId="0" borderId="0" xfId="0" applyFont="1" applyAlignment="1">
      <alignment vertical="top" wrapText="1"/>
    </xf>
    <xf numFmtId="0" fontId="12" fillId="0" borderId="21" xfId="0" applyFont="1" applyBorder="1"/>
    <xf numFmtId="0" fontId="9" fillId="0" borderId="20" xfId="0" applyFont="1" applyBorder="1"/>
    <xf numFmtId="168" fontId="12" fillId="0" borderId="20" xfId="0" applyNumberFormat="1" applyFont="1" applyBorder="1"/>
    <xf numFmtId="0" fontId="12" fillId="0" borderId="22" xfId="0" applyFont="1" applyBorder="1"/>
    <xf numFmtId="0" fontId="9" fillId="0" borderId="23" xfId="0" applyFont="1" applyBorder="1"/>
    <xf numFmtId="0" fontId="12" fillId="0" borderId="24" xfId="0" applyFont="1" applyBorder="1"/>
    <xf numFmtId="0" fontId="12" fillId="0" borderId="25" xfId="0" applyFont="1" applyBorder="1"/>
    <xf numFmtId="1" fontId="12" fillId="0" borderId="26" xfId="0" applyNumberFormat="1" applyFont="1" applyBorder="1"/>
    <xf numFmtId="164" fontId="12" fillId="0" borderId="27" xfId="1" applyNumberFormat="1" applyFont="1" applyBorder="1"/>
    <xf numFmtId="0" fontId="8" fillId="0" borderId="0" xfId="0" applyFont="1" applyAlignment="1">
      <alignment vertical="top"/>
    </xf>
    <xf numFmtId="0" fontId="11" fillId="9" borderId="19" xfId="0" applyFont="1" applyFill="1" applyBorder="1" applyAlignment="1">
      <alignment horizontal="center"/>
    </xf>
    <xf numFmtId="0" fontId="8" fillId="9" borderId="0" xfId="0" applyFont="1" applyFill="1" applyAlignment="1">
      <alignment vertical="top" wrapText="1"/>
    </xf>
    <xf numFmtId="0" fontId="0" fillId="0" borderId="0" xfId="0" applyAlignment="1">
      <alignment horizontal="right"/>
    </xf>
    <xf numFmtId="3" fontId="0" fillId="0" borderId="0" xfId="0" applyNumberFormat="1"/>
    <xf numFmtId="166" fontId="3" fillId="0" borderId="0" xfId="0" applyNumberFormat="1" applyFont="1"/>
    <xf numFmtId="1" fontId="3" fillId="0" borderId="0" xfId="0" applyNumberFormat="1" applyFont="1"/>
    <xf numFmtId="1" fontId="5" fillId="0" borderId="0" xfId="0" applyNumberFormat="1" applyFont="1"/>
    <xf numFmtId="165" fontId="3" fillId="0" borderId="0" xfId="0" applyNumberFormat="1" applyFont="1"/>
    <xf numFmtId="0" fontId="3" fillId="0" borderId="0" xfId="0" applyFont="1" applyAlignment="1">
      <alignment horizontal="right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right" vertical="top"/>
    </xf>
    <xf numFmtId="167" fontId="15" fillId="0" borderId="0" xfId="0" applyNumberFormat="1" applyFont="1" applyAlignment="1">
      <alignment vertical="top" wrapText="1"/>
    </xf>
    <xf numFmtId="0" fontId="7" fillId="2" borderId="10" xfId="0" applyFont="1" applyFill="1" applyBorder="1"/>
    <xf numFmtId="0" fontId="11" fillId="9" borderId="20" xfId="0" applyFont="1" applyFill="1" applyBorder="1" applyAlignment="1">
      <alignment horizontal="center"/>
    </xf>
    <xf numFmtId="168" fontId="12" fillId="0" borderId="20" xfId="0" applyNumberFormat="1" applyFont="1" applyBorder="1" applyAlignment="1">
      <alignment horizontal="left"/>
    </xf>
    <xf numFmtId="0" fontId="11" fillId="9" borderId="20" xfId="0" applyFont="1" applyFill="1" applyBorder="1" applyAlignment="1">
      <alignment horizontal="center" wrapText="1"/>
    </xf>
    <xf numFmtId="167" fontId="0" fillId="0" borderId="0" xfId="0" applyNumberFormat="1"/>
    <xf numFmtId="0" fontId="20" fillId="0" borderId="0" xfId="0" applyFont="1"/>
    <xf numFmtId="168" fontId="12" fillId="9" borderId="20" xfId="0" applyNumberFormat="1" applyFont="1" applyFill="1" applyBorder="1"/>
    <xf numFmtId="167" fontId="9" fillId="0" borderId="11" xfId="1" applyNumberFormat="1" applyFont="1" applyFill="1" applyBorder="1"/>
    <xf numFmtId="0" fontId="19" fillId="0" borderId="0" xfId="0" applyFont="1" applyAlignment="1">
      <alignment vertical="top"/>
    </xf>
    <xf numFmtId="1" fontId="12" fillId="0" borderId="36" xfId="0" applyNumberFormat="1" applyFont="1" applyBorder="1"/>
    <xf numFmtId="168" fontId="12" fillId="8" borderId="37" xfId="0" applyNumberFormat="1" applyFont="1" applyFill="1" applyBorder="1"/>
    <xf numFmtId="0" fontId="11" fillId="7" borderId="38" xfId="0" applyFont="1" applyFill="1" applyBorder="1" applyAlignment="1">
      <alignment horizontal="center"/>
    </xf>
    <xf numFmtId="0" fontId="11" fillId="6" borderId="39" xfId="0" applyFont="1" applyFill="1" applyBorder="1" applyAlignment="1">
      <alignment horizontal="center"/>
    </xf>
    <xf numFmtId="0" fontId="11" fillId="6" borderId="40" xfId="0" applyFont="1" applyFill="1" applyBorder="1" applyAlignment="1">
      <alignment horizontal="center"/>
    </xf>
    <xf numFmtId="0" fontId="12" fillId="0" borderId="41" xfId="0" applyFont="1" applyBorder="1"/>
    <xf numFmtId="0" fontId="9" fillId="0" borderId="42" xfId="0" applyFont="1" applyBorder="1"/>
    <xf numFmtId="168" fontId="12" fillId="8" borderId="42" xfId="0" applyNumberFormat="1" applyFont="1" applyFill="1" applyBorder="1" applyAlignment="1">
      <alignment horizontal="left"/>
    </xf>
    <xf numFmtId="168" fontId="12" fillId="0" borderId="43" xfId="0" applyNumberFormat="1" applyFont="1" applyBorder="1"/>
    <xf numFmtId="0" fontId="12" fillId="0" borderId="44" xfId="0" applyFont="1" applyBorder="1"/>
    <xf numFmtId="0" fontId="12" fillId="0" borderId="45" xfId="0" applyFont="1" applyBorder="1"/>
    <xf numFmtId="168" fontId="12" fillId="0" borderId="42" xfId="0" applyNumberFormat="1" applyFont="1" applyBorder="1" applyAlignment="1">
      <alignment horizontal="left"/>
    </xf>
    <xf numFmtId="1" fontId="12" fillId="0" borderId="42" xfId="0" applyNumberFormat="1" applyFont="1" applyBorder="1"/>
    <xf numFmtId="0" fontId="12" fillId="0" borderId="46" xfId="0" applyFont="1" applyBorder="1"/>
    <xf numFmtId="1" fontId="12" fillId="0" borderId="47" xfId="0" applyNumberFormat="1" applyFont="1" applyBorder="1"/>
    <xf numFmtId="0" fontId="12" fillId="0" borderId="48" xfId="0" applyFont="1" applyBorder="1"/>
    <xf numFmtId="0" fontId="9" fillId="0" borderId="49" xfId="0" applyFont="1" applyBorder="1"/>
    <xf numFmtId="1" fontId="12" fillId="0" borderId="50" xfId="0" applyNumberFormat="1" applyFont="1" applyBorder="1"/>
    <xf numFmtId="168" fontId="12" fillId="0" borderId="51" xfId="0" applyNumberFormat="1" applyFont="1" applyBorder="1"/>
    <xf numFmtId="0" fontId="14" fillId="0" borderId="0" xfId="0" applyFont="1" applyAlignment="1">
      <alignment horizontal="center"/>
    </xf>
    <xf numFmtId="1" fontId="9" fillId="0" borderId="52" xfId="0" applyNumberFormat="1" applyFont="1" applyBorder="1"/>
    <xf numFmtId="0" fontId="7" fillId="4" borderId="53" xfId="0" applyFont="1" applyFill="1" applyBorder="1" applyAlignment="1">
      <alignment horizontal="center"/>
    </xf>
    <xf numFmtId="167" fontId="9" fillId="0" borderId="54" xfId="1" applyNumberFormat="1" applyFont="1" applyFill="1" applyBorder="1"/>
    <xf numFmtId="0" fontId="7" fillId="3" borderId="32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/>
    <xf numFmtId="0" fontId="24" fillId="11" borderId="55" xfId="0" applyFont="1" applyFill="1" applyBorder="1" applyAlignment="1">
      <alignment horizontal="center" vertical="center"/>
    </xf>
    <xf numFmtId="0" fontId="25" fillId="12" borderId="55" xfId="0" applyFont="1" applyFill="1" applyBorder="1" applyAlignment="1">
      <alignment horizontal="center" vertical="center"/>
    </xf>
    <xf numFmtId="0" fontId="24" fillId="12" borderId="55" xfId="0" applyFont="1" applyFill="1" applyBorder="1" applyAlignment="1">
      <alignment horizontal="center" vertical="center"/>
    </xf>
    <xf numFmtId="0" fontId="10" fillId="0" borderId="55" xfId="0" applyFont="1" applyBorder="1" applyAlignment="1">
      <alignment horizontal="left" vertical="center"/>
    </xf>
    <xf numFmtId="0" fontId="9" fillId="10" borderId="55" xfId="0" applyFont="1" applyFill="1" applyBorder="1" applyAlignment="1">
      <alignment vertical="center"/>
    </xf>
    <xf numFmtId="0" fontId="7" fillId="6" borderId="55" xfId="0" applyFont="1" applyFill="1" applyBorder="1" applyAlignment="1">
      <alignment horizontal="right" vertical="center"/>
    </xf>
    <xf numFmtId="164" fontId="7" fillId="6" borderId="55" xfId="1" applyNumberFormat="1" applyFont="1" applyFill="1" applyBorder="1" applyAlignment="1">
      <alignment horizontal="right" vertical="center"/>
    </xf>
    <xf numFmtId="0" fontId="7" fillId="0" borderId="55" xfId="0" applyFont="1" applyBorder="1" applyAlignment="1">
      <alignment horizontal="center" vertical="center"/>
    </xf>
    <xf numFmtId="10" fontId="7" fillId="0" borderId="55" xfId="0" applyNumberFormat="1" applyFont="1" applyBorder="1" applyAlignment="1">
      <alignment horizontal="center" vertical="center"/>
    </xf>
    <xf numFmtId="0" fontId="0" fillId="0" borderId="12" xfId="0" applyBorder="1"/>
    <xf numFmtId="0" fontId="0" fillId="0" borderId="58" xfId="0" applyBorder="1"/>
    <xf numFmtId="167" fontId="0" fillId="0" borderId="14" xfId="0" applyNumberFormat="1" applyBorder="1"/>
    <xf numFmtId="2" fontId="0" fillId="0" borderId="0" xfId="0" applyNumberFormat="1"/>
    <xf numFmtId="165" fontId="0" fillId="0" borderId="0" xfId="0" applyNumberFormat="1"/>
    <xf numFmtId="9" fontId="0" fillId="0" borderId="0" xfId="0" applyNumberFormat="1"/>
    <xf numFmtId="44" fontId="0" fillId="0" borderId="0" xfId="1" applyFont="1"/>
    <xf numFmtId="44" fontId="0" fillId="0" borderId="0" xfId="0" applyNumberFormat="1"/>
    <xf numFmtId="0" fontId="0" fillId="0" borderId="62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3" xfId="0" applyBorder="1"/>
    <xf numFmtId="164" fontId="0" fillId="0" borderId="65" xfId="0" applyNumberFormat="1" applyBorder="1"/>
    <xf numFmtId="164" fontId="0" fillId="0" borderId="66" xfId="0" applyNumberFormat="1" applyBorder="1"/>
    <xf numFmtId="164" fontId="0" fillId="0" borderId="67" xfId="0" applyNumberFormat="1" applyBorder="1"/>
    <xf numFmtId="164" fontId="0" fillId="0" borderId="1" xfId="0" applyNumberFormat="1" applyBorder="1"/>
    <xf numFmtId="164" fontId="0" fillId="0" borderId="0" xfId="0" applyNumberFormat="1"/>
    <xf numFmtId="164" fontId="0" fillId="0" borderId="2" xfId="0" applyNumberFormat="1" applyBorder="1"/>
    <xf numFmtId="0" fontId="0" fillId="0" borderId="55" xfId="0" applyBorder="1" applyAlignment="1">
      <alignment horizontal="right" wrapText="1"/>
    </xf>
    <xf numFmtId="0" fontId="0" fillId="0" borderId="63" xfId="0" applyBorder="1" applyAlignment="1">
      <alignment horizontal="right" wrapText="1"/>
    </xf>
    <xf numFmtId="0" fontId="3" fillId="0" borderId="63" xfId="0" applyFont="1" applyBorder="1" applyAlignment="1">
      <alignment horizontal="right" wrapText="1"/>
    </xf>
    <xf numFmtId="0" fontId="0" fillId="0" borderId="62" xfId="0" applyBorder="1" applyAlignment="1">
      <alignment horizontal="right" wrapText="1"/>
    </xf>
    <xf numFmtId="0" fontId="0" fillId="0" borderId="64" xfId="0" applyBorder="1" applyAlignment="1">
      <alignment horizontal="right" wrapText="1"/>
    </xf>
    <xf numFmtId="0" fontId="0" fillId="0" borderId="55" xfId="0" applyBorder="1"/>
    <xf numFmtId="0" fontId="3" fillId="0" borderId="62" xfId="0" applyFont="1" applyBorder="1" applyAlignment="1">
      <alignment horizontal="right" wrapText="1"/>
    </xf>
    <xf numFmtId="0" fontId="18" fillId="9" borderId="55" xfId="0" applyFont="1" applyFill="1" applyBorder="1" applyAlignment="1">
      <alignment horizontal="center"/>
    </xf>
    <xf numFmtId="168" fontId="19" fillId="9" borderId="55" xfId="0" applyNumberFormat="1" applyFont="1" applyFill="1" applyBorder="1"/>
    <xf numFmtId="0" fontId="11" fillId="9" borderId="69" xfId="0" applyFont="1" applyFill="1" applyBorder="1" applyAlignment="1">
      <alignment horizontal="center"/>
    </xf>
    <xf numFmtId="0" fontId="3" fillId="0" borderId="32" xfId="0" applyFont="1" applyBorder="1" applyAlignment="1">
      <alignment horizontal="right" wrapText="1"/>
    </xf>
    <xf numFmtId="168" fontId="11" fillId="9" borderId="19" xfId="0" applyNumberFormat="1" applyFont="1" applyFill="1" applyBorder="1"/>
    <xf numFmtId="168" fontId="12" fillId="9" borderId="71" xfId="0" applyNumberFormat="1" applyFont="1" applyFill="1" applyBorder="1"/>
    <xf numFmtId="168" fontId="5" fillId="9" borderId="32" xfId="0" applyNumberFormat="1" applyFont="1" applyFill="1" applyBorder="1"/>
    <xf numFmtId="168" fontId="19" fillId="9" borderId="72" xfId="0" applyNumberFormat="1" applyFont="1" applyFill="1" applyBorder="1"/>
    <xf numFmtId="168" fontId="21" fillId="9" borderId="32" xfId="0" applyNumberFormat="1" applyFont="1" applyFill="1" applyBorder="1"/>
    <xf numFmtId="0" fontId="8" fillId="2" borderId="69" xfId="0" applyFont="1" applyFill="1" applyBorder="1" applyAlignment="1">
      <alignment horizontal="center" vertical="top" wrapText="1"/>
    </xf>
    <xf numFmtId="167" fontId="9" fillId="0" borderId="69" xfId="1" applyNumberFormat="1" applyFont="1" applyFill="1" applyBorder="1"/>
    <xf numFmtId="167" fontId="10" fillId="0" borderId="74" xfId="1" applyNumberFormat="1" applyFont="1" applyFill="1" applyBorder="1"/>
    <xf numFmtId="167" fontId="9" fillId="0" borderId="75" xfId="1" applyNumberFormat="1" applyFont="1" applyFill="1" applyBorder="1"/>
    <xf numFmtId="0" fontId="7" fillId="2" borderId="70" xfId="0" applyFont="1" applyFill="1" applyBorder="1"/>
    <xf numFmtId="44" fontId="9" fillId="0" borderId="76" xfId="1" applyFont="1" applyBorder="1"/>
    <xf numFmtId="0" fontId="12" fillId="14" borderId="77" xfId="5" applyFont="1" applyFill="1" applyBorder="1" applyAlignment="1">
      <alignment horizontal="center"/>
    </xf>
    <xf numFmtId="0" fontId="12" fillId="14" borderId="3" xfId="5" applyFont="1" applyFill="1" applyBorder="1" applyAlignment="1">
      <alignment horizontal="center"/>
    </xf>
    <xf numFmtId="0" fontId="12" fillId="0" borderId="55" xfId="5" applyFont="1" applyBorder="1" applyAlignment="1">
      <alignment horizontal="center"/>
    </xf>
    <xf numFmtId="0" fontId="12" fillId="0" borderId="55" xfId="5" applyFont="1" applyBorder="1" applyAlignment="1">
      <alignment horizontal="right"/>
    </xf>
    <xf numFmtId="0" fontId="12" fillId="0" borderId="55" xfId="5" applyFont="1" applyBorder="1" applyAlignment="1">
      <alignment horizontal="left"/>
    </xf>
    <xf numFmtId="170" fontId="0" fillId="0" borderId="55" xfId="0" applyNumberFormat="1" applyBorder="1"/>
    <xf numFmtId="0" fontId="1" fillId="0" borderId="55" xfId="6" applyBorder="1" applyAlignment="1">
      <alignment horizontal="center"/>
    </xf>
    <xf numFmtId="0" fontId="1" fillId="0" borderId="55" xfId="6" applyBorder="1"/>
    <xf numFmtId="0" fontId="1" fillId="0" borderId="55" xfId="6" applyBorder="1" applyAlignment="1">
      <alignment horizontal="left"/>
    </xf>
    <xf numFmtId="0" fontId="29" fillId="15" borderId="79" xfId="10" applyFont="1" applyFill="1" applyBorder="1" applyAlignment="1">
      <alignment horizontal="left" vertical="top" wrapText="1"/>
    </xf>
    <xf numFmtId="0" fontId="16" fillId="0" borderId="0" xfId="0" applyFont="1" applyAlignment="1">
      <alignment vertical="top"/>
    </xf>
    <xf numFmtId="0" fontId="29" fillId="15" borderId="80" xfId="10" applyFont="1" applyFill="1" applyBorder="1" applyAlignment="1">
      <alignment horizontal="left" vertical="top" wrapText="1"/>
    </xf>
    <xf numFmtId="0" fontId="28" fillId="0" borderId="0" xfId="10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29" fillId="16" borderId="82" xfId="10" applyFont="1" applyFill="1" applyBorder="1" applyAlignment="1">
      <alignment horizontal="left" vertical="top" wrapText="1"/>
    </xf>
    <xf numFmtId="167" fontId="0" fillId="13" borderId="0" xfId="0" applyNumberFormat="1" applyFill="1"/>
    <xf numFmtId="0" fontId="28" fillId="0" borderId="0" xfId="10"/>
    <xf numFmtId="0" fontId="29" fillId="15" borderId="81" xfId="10" applyFont="1" applyFill="1" applyBorder="1" applyAlignment="1">
      <alignment horizontal="left" vertical="top" wrapText="1"/>
    </xf>
    <xf numFmtId="0" fontId="3" fillId="0" borderId="0" xfId="4" applyAlignment="1">
      <alignment vertical="top" wrapText="1"/>
    </xf>
    <xf numFmtId="0" fontId="8" fillId="0" borderId="0" xfId="4" applyFont="1" applyAlignment="1">
      <alignment vertical="top" wrapText="1"/>
    </xf>
    <xf numFmtId="1" fontId="12" fillId="0" borderId="26" xfId="4" applyNumberFormat="1" applyFont="1" applyBorder="1"/>
    <xf numFmtId="0" fontId="8" fillId="0" borderId="0" xfId="4" applyFont="1" applyAlignment="1">
      <alignment vertical="top"/>
    </xf>
    <xf numFmtId="0" fontId="13" fillId="0" borderId="0" xfId="4" applyFont="1" applyAlignment="1">
      <alignment vertical="top"/>
    </xf>
    <xf numFmtId="0" fontId="11" fillId="9" borderId="19" xfId="4" applyFont="1" applyFill="1" applyBorder="1" applyAlignment="1">
      <alignment horizontal="center"/>
    </xf>
    <xf numFmtId="0" fontId="11" fillId="9" borderId="29" xfId="4" applyFont="1" applyFill="1" applyBorder="1" applyAlignment="1">
      <alignment horizontal="center"/>
    </xf>
    <xf numFmtId="0" fontId="11" fillId="9" borderId="29" xfId="4" applyFont="1" applyFill="1" applyBorder="1" applyAlignment="1">
      <alignment horizontal="center" wrapText="1"/>
    </xf>
    <xf numFmtId="0" fontId="9" fillId="0" borderId="30" xfId="4" applyFont="1" applyBorder="1"/>
    <xf numFmtId="167" fontId="9" fillId="0" borderId="31" xfId="4" applyNumberFormat="1" applyFont="1" applyBorder="1"/>
    <xf numFmtId="168" fontId="12" fillId="0" borderId="28" xfId="4" applyNumberFormat="1" applyFont="1" applyBorder="1"/>
    <xf numFmtId="167" fontId="12" fillId="0" borderId="26" xfId="4" applyNumberFormat="1" applyFont="1" applyBorder="1"/>
    <xf numFmtId="14" fontId="16" fillId="0" borderId="0" xfId="4" applyNumberFormat="1" applyFont="1" applyAlignment="1">
      <alignment vertical="center" wrapText="1"/>
    </xf>
    <xf numFmtId="167" fontId="9" fillId="0" borderId="33" xfId="4" applyNumberFormat="1" applyFont="1" applyBorder="1"/>
    <xf numFmtId="44" fontId="20" fillId="0" borderId="0" xfId="1" applyFont="1" applyBorder="1" applyAlignment="1">
      <alignment vertical="top" wrapText="1"/>
    </xf>
    <xf numFmtId="0" fontId="20" fillId="0" borderId="2" xfId="4" applyFont="1" applyBorder="1" applyAlignment="1">
      <alignment vertical="top" wrapText="1"/>
    </xf>
    <xf numFmtId="0" fontId="20" fillId="0" borderId="2" xfId="4" applyFont="1" applyBorder="1" applyAlignment="1">
      <alignment vertical="top"/>
    </xf>
    <xf numFmtId="0" fontId="10" fillId="0" borderId="0" xfId="4" applyFont="1" applyAlignment="1">
      <alignment vertical="center"/>
    </xf>
    <xf numFmtId="0" fontId="20" fillId="0" borderId="34" xfId="4" applyFont="1" applyBorder="1" applyAlignment="1">
      <alignment vertical="top" wrapText="1"/>
    </xf>
    <xf numFmtId="0" fontId="20" fillId="0" borderId="35" xfId="4" applyFont="1" applyBorder="1" applyAlignment="1">
      <alignment vertical="top" wrapText="1"/>
    </xf>
    <xf numFmtId="0" fontId="9" fillId="0" borderId="59" xfId="4" applyFont="1" applyBorder="1"/>
    <xf numFmtId="167" fontId="12" fillId="0" borderId="78" xfId="4" applyNumberFormat="1" applyFont="1" applyBorder="1"/>
    <xf numFmtId="168" fontId="12" fillId="0" borderId="78" xfId="4" applyNumberFormat="1" applyFont="1" applyBorder="1"/>
    <xf numFmtId="0" fontId="11" fillId="9" borderId="60" xfId="4" applyFont="1" applyFill="1" applyBorder="1" applyAlignment="1">
      <alignment horizontal="center"/>
    </xf>
    <xf numFmtId="168" fontId="12" fillId="0" borderId="61" xfId="4" applyNumberFormat="1" applyFont="1" applyBorder="1"/>
    <xf numFmtId="0" fontId="5" fillId="0" borderId="0" xfId="4" applyFont="1" applyAlignment="1">
      <alignment vertical="top" wrapText="1"/>
    </xf>
    <xf numFmtId="168" fontId="11" fillId="9" borderId="19" xfId="4" applyNumberFormat="1" applyFont="1" applyFill="1" applyBorder="1"/>
    <xf numFmtId="0" fontId="9" fillId="10" borderId="30" xfId="4" applyFont="1" applyFill="1" applyBorder="1"/>
    <xf numFmtId="165" fontId="29" fillId="16" borderId="83" xfId="10" applyNumberFormat="1" applyFont="1" applyFill="1" applyBorder="1" applyAlignment="1">
      <alignment horizontal="right" vertical="top" wrapText="1"/>
    </xf>
    <xf numFmtId="1" fontId="29" fillId="16" borderId="83" xfId="10" applyNumberFormat="1" applyFont="1" applyFill="1" applyBorder="1" applyAlignment="1">
      <alignment horizontal="right" vertical="top" wrapText="1"/>
    </xf>
    <xf numFmtId="2" fontId="29" fillId="16" borderId="83" xfId="10" applyNumberFormat="1" applyFont="1" applyFill="1" applyBorder="1" applyAlignment="1">
      <alignment horizontal="right" vertical="top" wrapText="1"/>
    </xf>
    <xf numFmtId="169" fontId="29" fillId="16" borderId="83" xfId="10" applyNumberFormat="1" applyFont="1" applyFill="1" applyBorder="1" applyAlignment="1">
      <alignment horizontal="right" vertical="top" wrapText="1"/>
    </xf>
    <xf numFmtId="0" fontId="29" fillId="0" borderId="83" xfId="10" applyFont="1" applyBorder="1"/>
    <xf numFmtId="169" fontId="29" fillId="0" borderId="83" xfId="10" applyNumberFormat="1" applyFont="1" applyBorder="1"/>
    <xf numFmtId="2" fontId="29" fillId="0" borderId="83" xfId="10" applyNumberFormat="1" applyFont="1" applyBorder="1"/>
    <xf numFmtId="2" fontId="29" fillId="0" borderId="84" xfId="10" applyNumberFormat="1" applyFont="1" applyBorder="1"/>
    <xf numFmtId="0" fontId="29" fillId="16" borderId="85" xfId="10" applyFont="1" applyFill="1" applyBorder="1" applyAlignment="1">
      <alignment horizontal="left" vertical="top" wrapText="1"/>
    </xf>
    <xf numFmtId="165" fontId="29" fillId="16" borderId="86" xfId="10" applyNumberFormat="1" applyFont="1" applyFill="1" applyBorder="1" applyAlignment="1">
      <alignment horizontal="right" vertical="top" wrapText="1"/>
    </xf>
    <xf numFmtId="1" fontId="29" fillId="16" borderId="86" xfId="10" applyNumberFormat="1" applyFont="1" applyFill="1" applyBorder="1" applyAlignment="1">
      <alignment horizontal="right" vertical="top" wrapText="1"/>
    </xf>
    <xf numFmtId="2" fontId="29" fillId="16" borderId="86" xfId="10" applyNumberFormat="1" applyFont="1" applyFill="1" applyBorder="1" applyAlignment="1">
      <alignment horizontal="right" vertical="top" wrapText="1"/>
    </xf>
    <xf numFmtId="169" fontId="29" fillId="16" borderId="86" xfId="10" applyNumberFormat="1" applyFont="1" applyFill="1" applyBorder="1" applyAlignment="1">
      <alignment horizontal="right" vertical="top" wrapText="1"/>
    </xf>
    <xf numFmtId="0" fontId="29" fillId="0" borderId="86" xfId="10" applyFont="1" applyBorder="1"/>
    <xf numFmtId="169" fontId="29" fillId="0" borderId="86" xfId="10" applyNumberFormat="1" applyFont="1" applyBorder="1"/>
    <xf numFmtId="2" fontId="29" fillId="0" borderId="86" xfId="10" applyNumberFormat="1" applyFont="1" applyBorder="1"/>
    <xf numFmtId="2" fontId="29" fillId="0" borderId="87" xfId="10" applyNumberFormat="1" applyFont="1" applyBorder="1"/>
    <xf numFmtId="0" fontId="28" fillId="16" borderId="85" xfId="10" applyFill="1" applyBorder="1" applyAlignment="1">
      <alignment horizontal="left" vertical="top" wrapText="1"/>
    </xf>
    <xf numFmtId="0" fontId="29" fillId="16" borderId="88" xfId="10" applyFont="1" applyFill="1" applyBorder="1" applyAlignment="1">
      <alignment horizontal="left" vertical="top" wrapText="1"/>
    </xf>
    <xf numFmtId="165" fontId="29" fillId="16" borderId="89" xfId="10" applyNumberFormat="1" applyFont="1" applyFill="1" applyBorder="1" applyAlignment="1">
      <alignment horizontal="right" vertical="top" wrapText="1"/>
    </xf>
    <xf numFmtId="1" fontId="29" fillId="16" borderId="89" xfId="10" applyNumberFormat="1" applyFont="1" applyFill="1" applyBorder="1" applyAlignment="1">
      <alignment horizontal="right" vertical="top" wrapText="1"/>
    </xf>
    <xf numFmtId="2" fontId="29" fillId="16" borderId="89" xfId="10" applyNumberFormat="1" applyFont="1" applyFill="1" applyBorder="1" applyAlignment="1">
      <alignment horizontal="right" vertical="top" wrapText="1"/>
    </xf>
    <xf numFmtId="169" fontId="29" fillId="16" borderId="89" xfId="10" applyNumberFormat="1" applyFont="1" applyFill="1" applyBorder="1" applyAlignment="1">
      <alignment horizontal="right" vertical="top" wrapText="1"/>
    </xf>
    <xf numFmtId="0" fontId="29" fillId="0" borderId="89" xfId="10" applyFont="1" applyBorder="1"/>
    <xf numFmtId="169" fontId="29" fillId="0" borderId="89" xfId="10" applyNumberFormat="1" applyFont="1" applyBorder="1"/>
    <xf numFmtId="2" fontId="29" fillId="0" borderId="89" xfId="10" applyNumberFormat="1" applyFont="1" applyBorder="1"/>
    <xf numFmtId="2" fontId="29" fillId="0" borderId="90" xfId="10" applyNumberFormat="1" applyFont="1" applyBorder="1"/>
    <xf numFmtId="2" fontId="29" fillId="0" borderId="0" xfId="10" applyNumberFormat="1" applyFont="1"/>
    <xf numFmtId="0" fontId="29" fillId="0" borderId="0" xfId="10" applyFont="1"/>
    <xf numFmtId="4" fontId="29" fillId="0" borderId="0" xfId="10" applyNumberFormat="1" applyFont="1"/>
    <xf numFmtId="4" fontId="28" fillId="0" borderId="0" xfId="10" applyNumberFormat="1"/>
    <xf numFmtId="0" fontId="12" fillId="0" borderId="91" xfId="4" applyFont="1" applyBorder="1"/>
    <xf numFmtId="167" fontId="12" fillId="0" borderId="92" xfId="4" applyNumberFormat="1" applyFont="1" applyBorder="1"/>
    <xf numFmtId="168" fontId="12" fillId="0" borderId="93" xfId="4" applyNumberFormat="1" applyFont="1" applyBorder="1"/>
    <xf numFmtId="0" fontId="20" fillId="0" borderId="94" xfId="4" applyFont="1" applyBorder="1" applyAlignment="1">
      <alignment vertical="top" wrapText="1"/>
    </xf>
    <xf numFmtId="0" fontId="20" fillId="0" borderId="95" xfId="4" applyFont="1" applyBorder="1" applyAlignment="1">
      <alignment vertical="top" wrapText="1"/>
    </xf>
    <xf numFmtId="168" fontId="12" fillId="0" borderId="96" xfId="4" applyNumberFormat="1" applyFont="1" applyBorder="1"/>
    <xf numFmtId="0" fontId="20" fillId="0" borderId="0" xfId="4" applyFont="1" applyAlignment="1">
      <alignment vertical="top" wrapText="1"/>
    </xf>
    <xf numFmtId="0" fontId="10" fillId="13" borderId="0" xfId="4" applyFont="1" applyFill="1" applyAlignment="1">
      <alignment vertical="center"/>
    </xf>
    <xf numFmtId="44" fontId="20" fillId="0" borderId="0" xfId="4" applyNumberFormat="1" applyFont="1" applyAlignment="1">
      <alignment vertical="top" wrapText="1"/>
    </xf>
    <xf numFmtId="0" fontId="20" fillId="0" borderId="0" xfId="4" applyFont="1" applyAlignment="1">
      <alignment vertical="top"/>
    </xf>
    <xf numFmtId="167" fontId="12" fillId="0" borderId="97" xfId="4" applyNumberFormat="1" applyFont="1" applyBorder="1"/>
    <xf numFmtId="168" fontId="12" fillId="0" borderId="98" xfId="4" applyNumberFormat="1" applyFont="1" applyBorder="1"/>
    <xf numFmtId="168" fontId="12" fillId="0" borderId="99" xfId="4" applyNumberFormat="1" applyFont="1" applyBorder="1"/>
    <xf numFmtId="167" fontId="9" fillId="0" borderId="0" xfId="4" applyNumberFormat="1" applyFont="1"/>
    <xf numFmtId="167" fontId="12" fillId="0" borderId="0" xfId="4" applyNumberFormat="1" applyFont="1"/>
    <xf numFmtId="168" fontId="12" fillId="0" borderId="0" xfId="4" applyNumberFormat="1" applyFont="1"/>
    <xf numFmtId="167" fontId="10" fillId="0" borderId="100" xfId="1" applyNumberFormat="1" applyFont="1" applyFill="1" applyBorder="1"/>
    <xf numFmtId="4" fontId="0" fillId="0" borderId="0" xfId="0" applyNumberFormat="1"/>
    <xf numFmtId="0" fontId="7" fillId="2" borderId="4" xfId="0" applyFont="1" applyFill="1" applyBorder="1" applyAlignment="1">
      <alignment horizontal="center"/>
    </xf>
    <xf numFmtId="0" fontId="7" fillId="2" borderId="7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1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164" fontId="20" fillId="0" borderId="56" xfId="1" applyNumberFormat="1" applyFont="1" applyBorder="1" applyAlignment="1">
      <alignment horizontal="center" vertical="center"/>
    </xf>
    <xf numFmtId="164" fontId="20" fillId="0" borderId="57" xfId="1" applyNumberFormat="1" applyFont="1" applyBorder="1" applyAlignment="1">
      <alignment horizontal="center" vertical="center"/>
    </xf>
    <xf numFmtId="164" fontId="26" fillId="6" borderId="56" xfId="1" applyNumberFormat="1" applyFont="1" applyFill="1" applyBorder="1" applyAlignment="1">
      <alignment horizontal="center" vertical="center"/>
    </xf>
    <xf numFmtId="164" fontId="26" fillId="6" borderId="57" xfId="1" applyNumberFormat="1" applyFont="1" applyFill="1" applyBorder="1" applyAlignment="1">
      <alignment horizontal="center" vertical="center"/>
    </xf>
    <xf numFmtId="164" fontId="10" fillId="0" borderId="56" xfId="1" applyNumberFormat="1" applyFont="1" applyFill="1" applyBorder="1" applyAlignment="1">
      <alignment horizontal="center" vertical="center"/>
    </xf>
    <xf numFmtId="164" fontId="10" fillId="0" borderId="57" xfId="1" applyNumberFormat="1" applyFont="1" applyFill="1" applyBorder="1" applyAlignment="1">
      <alignment horizontal="center" vertical="center"/>
    </xf>
    <xf numFmtId="0" fontId="21" fillId="0" borderId="0" xfId="4" applyFont="1" applyAlignment="1">
      <alignment horizontal="center" wrapText="1"/>
    </xf>
    <xf numFmtId="0" fontId="3" fillId="0" borderId="0" xfId="4" applyAlignment="1">
      <alignment horizontal="left" vertical="top" wrapText="1"/>
    </xf>
    <xf numFmtId="0" fontId="11" fillId="9" borderId="18" xfId="0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3" fillId="0" borderId="68" xfId="0" applyFont="1" applyBorder="1" applyAlignment="1">
      <alignment horizontal="center"/>
    </xf>
  </cellXfs>
  <cellStyles count="11">
    <cellStyle name="Comma 2" xfId="9" xr:uid="{2F6C89FB-C428-459B-89D6-1B19DDC05260}"/>
    <cellStyle name="Currency" xfId="1" builtinId="4"/>
    <cellStyle name="Currency 3" xfId="3" xr:uid="{C367CB46-AE05-4391-9C2F-6D319103D62D}"/>
    <cellStyle name="Currency 3 2" xfId="8" xr:uid="{910E5DBA-DAEC-4516-85A9-3F5F40065BA7}"/>
    <cellStyle name="Normal" xfId="0" builtinId="0"/>
    <cellStyle name="Normal 2" xfId="6" xr:uid="{001FBB72-1D2B-465B-A8DA-176A06F56D7C}"/>
    <cellStyle name="Normal 3" xfId="10" xr:uid="{D9CAEFBE-7A7D-4A77-A9FD-10712042500C}"/>
    <cellStyle name="Normal 3 2" xfId="4" xr:uid="{8440F2E4-EF52-4C32-800C-0E9A565C001A}"/>
    <cellStyle name="Normal 5" xfId="2" xr:uid="{A6790296-87CC-4767-917E-245825FA91D5}"/>
    <cellStyle name="Normal 5 2" xfId="7" xr:uid="{B4428F71-0CEA-466E-A193-9279B3A003B9}"/>
    <cellStyle name="Normal_Route 1" xfId="5" xr:uid="{A4BA6FDD-1C70-4262-A0FE-559B91E7945B}"/>
  </cellStyles>
  <dxfs count="0"/>
  <tableStyles count="0" defaultTableStyle="TableStyleMedium2" defaultPivotStyle="PivotStyleLight16"/>
  <colors>
    <mruColors>
      <color rgb="FF3136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342900</xdr:colOff>
      <xdr:row>0</xdr:row>
      <xdr:rowOff>123825</xdr:rowOff>
    </xdr:from>
    <xdr:to>
      <xdr:col>15</xdr:col>
      <xdr:colOff>351619</xdr:colOff>
      <xdr:row>28</xdr:row>
      <xdr:rowOff>8914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440556-CB36-4313-AE7C-10E1CD32A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00875" y="123825"/>
          <a:ext cx="6447619" cy="48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1</xdr:row>
      <xdr:rowOff>114300</xdr:rowOff>
    </xdr:from>
    <xdr:to>
      <xdr:col>12</xdr:col>
      <xdr:colOff>497125</xdr:colOff>
      <xdr:row>11</xdr:row>
      <xdr:rowOff>103052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E079A2-B0AD-4ED5-84AC-D2EB28A64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2050" y="314325"/>
          <a:ext cx="3468925" cy="21033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10</xdr:row>
      <xdr:rowOff>0</xdr:rowOff>
    </xdr:from>
    <xdr:to>
      <xdr:col>29</xdr:col>
      <xdr:colOff>237651</xdr:colOff>
      <xdr:row>35</xdr:row>
      <xdr:rowOff>133012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455D93-AD1D-447C-A1ED-197F19CF3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06175" y="2162175"/>
          <a:ext cx="7724301" cy="4895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6317C-5CCA-46BF-9262-CDBC5BCF8B7E}">
  <sheetPr>
    <tabColor theme="3"/>
  </sheetPr>
  <dimension ref="A1:D11"/>
  <sheetViews>
    <sheetView tabSelected="1" workbookViewId="0">
      <selection activeCell="B31" sqref="B31"/>
    </sheetView>
  </sheetViews>
  <sheetFormatPr defaultColWidth="8.6640625" defaultRowHeight="13.2" x14ac:dyDescent="0.25"/>
  <cols>
    <col min="1" max="1" width="32.6640625" style="11" bestFit="1" customWidth="1"/>
    <col min="2" max="2" width="12.5546875" style="11" customWidth="1"/>
    <col min="3" max="3" width="12.44140625" style="11" bestFit="1" customWidth="1"/>
    <col min="4" max="4" width="4.33203125" style="11" bestFit="1" customWidth="1"/>
    <col min="5" max="16384" width="8.6640625" style="11"/>
  </cols>
  <sheetData>
    <row r="1" spans="1:4" ht="16.8" thickBot="1" x14ac:dyDescent="0.4">
      <c r="A1" s="225" t="s">
        <v>118</v>
      </c>
      <c r="B1" s="226"/>
      <c r="C1" s="227"/>
      <c r="D1" s="124"/>
    </row>
    <row r="2" spans="1:4" ht="15" thickBot="1" x14ac:dyDescent="0.35">
      <c r="A2" s="75"/>
      <c r="B2" s="78" t="s">
        <v>45</v>
      </c>
      <c r="C2" s="76" t="s">
        <v>46</v>
      </c>
      <c r="D2" s="12"/>
    </row>
    <row r="3" spans="1:4" ht="14.4" x14ac:dyDescent="0.3">
      <c r="A3" s="14" t="s">
        <v>72</v>
      </c>
      <c r="B3" s="77">
        <f>' Project Cost'!D40</f>
        <v>47724755.938263804</v>
      </c>
      <c r="C3" s="125"/>
      <c r="D3" s="13"/>
    </row>
    <row r="4" spans="1:4" ht="14.4" x14ac:dyDescent="0.3">
      <c r="A4" s="14" t="s">
        <v>47</v>
      </c>
      <c r="B4" s="53"/>
      <c r="C4" s="223">
        <f>'Maintenance Costs'!F42</f>
        <v>39771808.787027068</v>
      </c>
      <c r="D4" s="13"/>
    </row>
    <row r="5" spans="1:4" ht="14.4" x14ac:dyDescent="0.3">
      <c r="A5" s="15" t="s">
        <v>65</v>
      </c>
      <c r="B5" s="127"/>
      <c r="C5" s="126">
        <f>'Safety Benefit'!D40</f>
        <v>25465664.271541536</v>
      </c>
      <c r="D5" s="13"/>
    </row>
    <row r="6" spans="1:4" ht="14.4" x14ac:dyDescent="0.3">
      <c r="A6" s="46" t="s">
        <v>179</v>
      </c>
      <c r="B6" s="53"/>
      <c r="C6" s="126">
        <f>'Time Savings Pavement'!J48</f>
        <v>24333653.507176269</v>
      </c>
      <c r="D6" s="13"/>
    </row>
    <row r="7" spans="1:4" ht="15" thickBot="1" x14ac:dyDescent="0.35">
      <c r="A7" s="46" t="s">
        <v>178</v>
      </c>
      <c r="B7" s="53"/>
      <c r="C7" s="126">
        <f>'Emission Savings $'!I48+'Emission Savings $'!N48+'Emission Savings $'!Q48+'Emission Savings $'!V48</f>
        <v>2428721.6175003573</v>
      </c>
      <c r="D7" s="13"/>
    </row>
    <row r="8" spans="1:4" ht="15" thickBot="1" x14ac:dyDescent="0.35">
      <c r="A8" s="16" t="s">
        <v>48</v>
      </c>
      <c r="B8" s="17">
        <f>SUM(B3:B7)</f>
        <v>47724755.938263804</v>
      </c>
      <c r="C8" s="18">
        <f>SUM(C3:C7)</f>
        <v>91999848.183245242</v>
      </c>
      <c r="D8" s="19"/>
    </row>
    <row r="9" spans="1:4" ht="15" thickBot="1" x14ac:dyDescent="0.35">
      <c r="A9" s="128" t="s">
        <v>49</v>
      </c>
      <c r="B9" s="20"/>
      <c r="C9" s="129"/>
      <c r="D9" s="21">
        <f>C8/B8</f>
        <v>1.9277175204888464</v>
      </c>
    </row>
    <row r="11" spans="1:4" ht="15" x14ac:dyDescent="0.25">
      <c r="A11" s="54" t="s">
        <v>85</v>
      </c>
    </row>
  </sheetData>
  <mergeCells count="1">
    <mergeCell ref="A1:C1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58CCF-8B4D-4072-82C6-3E0044B3B5E4}">
  <sheetPr>
    <tabColor rgb="FF00B050"/>
  </sheetPr>
  <dimension ref="A1:V53"/>
  <sheetViews>
    <sheetView workbookViewId="0">
      <selection activeCell="S53" sqref="S53"/>
    </sheetView>
  </sheetViews>
  <sheetFormatPr defaultRowHeight="13.2" x14ac:dyDescent="0.25"/>
  <cols>
    <col min="1" max="6" width="12.6640625" customWidth="1"/>
    <col min="8" max="8" width="13.109375" bestFit="1" customWidth="1"/>
    <col min="9" max="9" width="11.5546875" bestFit="1" customWidth="1"/>
    <col min="10" max="10" width="13.109375" bestFit="1" customWidth="1"/>
    <col min="11" max="11" width="12.44140625" customWidth="1"/>
    <col min="13" max="13" width="9.6640625" bestFit="1" customWidth="1"/>
    <col min="14" max="14" width="11.5546875" bestFit="1" customWidth="1"/>
    <col min="16" max="16" width="13.109375" bestFit="1" customWidth="1"/>
    <col min="17" max="17" width="11.5546875" bestFit="1" customWidth="1"/>
    <col min="18" max="18" width="13.33203125" bestFit="1" customWidth="1"/>
    <col min="19" max="19" width="11.44140625" customWidth="1"/>
    <col min="20" max="20" width="9.33203125" bestFit="1" customWidth="1"/>
    <col min="21" max="21" width="10.109375" bestFit="1" customWidth="1"/>
    <col min="22" max="22" width="11.5546875" bestFit="1" customWidth="1"/>
  </cols>
  <sheetData>
    <row r="1" spans="1:22" x14ac:dyDescent="0.25">
      <c r="A1" t="s">
        <v>95</v>
      </c>
      <c r="B1" s="8" t="e">
        <f>#REF!</f>
        <v>#REF!</v>
      </c>
      <c r="H1" s="37">
        <v>907185</v>
      </c>
      <c r="I1" s="8" t="s">
        <v>115</v>
      </c>
      <c r="P1" s="37">
        <v>907185</v>
      </c>
      <c r="Q1" s="8" t="s">
        <v>115</v>
      </c>
    </row>
    <row r="2" spans="1:22" ht="13.8" thickBot="1" x14ac:dyDescent="0.3">
      <c r="A2" t="s">
        <v>96</v>
      </c>
      <c r="C2">
        <v>2022</v>
      </c>
      <c r="H2" s="240" t="s">
        <v>117</v>
      </c>
      <c r="I2" s="240"/>
      <c r="J2" s="240"/>
      <c r="K2" s="240"/>
      <c r="L2" s="240"/>
      <c r="M2" s="240"/>
      <c r="N2" s="240"/>
      <c r="P2" s="240" t="s">
        <v>2</v>
      </c>
      <c r="Q2" s="240"/>
      <c r="R2" s="240"/>
      <c r="S2" s="240"/>
      <c r="T2" s="240"/>
      <c r="U2" s="240"/>
      <c r="V2" s="240"/>
    </row>
    <row r="3" spans="1:22" ht="26.4" x14ac:dyDescent="0.25">
      <c r="A3" t="s">
        <v>97</v>
      </c>
      <c r="D3" s="8" t="s">
        <v>156</v>
      </c>
      <c r="H3" s="3" t="s">
        <v>68</v>
      </c>
      <c r="J3" s="3" t="s">
        <v>17</v>
      </c>
      <c r="K3" s="3" t="s">
        <v>15</v>
      </c>
      <c r="L3" s="3" t="s">
        <v>16</v>
      </c>
      <c r="P3" s="3" t="s">
        <v>68</v>
      </c>
      <c r="R3" s="3" t="s">
        <v>17</v>
      </c>
      <c r="S3" s="3" t="s">
        <v>15</v>
      </c>
      <c r="T3" s="3" t="s">
        <v>16</v>
      </c>
    </row>
    <row r="4" spans="1:22" ht="13.8" thickBot="1" x14ac:dyDescent="0.3">
      <c r="A4" t="s">
        <v>99</v>
      </c>
      <c r="D4" s="8" t="s">
        <v>156</v>
      </c>
      <c r="H4" s="10">
        <f>'Emissions Rates'!I14</f>
        <v>16400</v>
      </c>
      <c r="J4" s="5">
        <f>'Emissions Rates'!I5</f>
        <v>8.0212566333604247</v>
      </c>
      <c r="K4" s="5">
        <f>'Emissions Rates'!I6</f>
        <v>0.35859558015011717</v>
      </c>
      <c r="L4" s="5">
        <f>'Emissions Rates'!I7</f>
        <v>9.1881005880384378E-2</v>
      </c>
      <c r="P4" s="10">
        <f>'Emissions Rates'!I15</f>
        <v>41515</v>
      </c>
      <c r="R4" s="5">
        <f>'Emissions Rates'!I9</f>
        <v>164.25949074074074</v>
      </c>
      <c r="S4" s="5">
        <f>'Emissions Rates'!I10</f>
        <v>6.3000546296296296</v>
      </c>
      <c r="T4" s="5">
        <f>'Emissions Rates'!I11</f>
        <v>0.51991203703703703</v>
      </c>
    </row>
    <row r="5" spans="1:22" ht="67.2" thickBot="1" x14ac:dyDescent="0.35">
      <c r="A5" s="8" t="s">
        <v>111</v>
      </c>
      <c r="C5" s="94">
        <v>1</v>
      </c>
      <c r="H5" s="118" t="s">
        <v>184</v>
      </c>
      <c r="I5" s="117"/>
      <c r="J5" s="114" t="s">
        <v>180</v>
      </c>
      <c r="K5" s="110" t="s">
        <v>181</v>
      </c>
      <c r="L5" s="110" t="s">
        <v>182</v>
      </c>
      <c r="M5" s="118" t="s">
        <v>183</v>
      </c>
      <c r="N5" s="117"/>
      <c r="P5" s="118" t="s">
        <v>184</v>
      </c>
      <c r="Q5" s="117"/>
      <c r="R5" s="114" t="s">
        <v>185</v>
      </c>
      <c r="S5" s="110" t="s">
        <v>181</v>
      </c>
      <c r="T5" s="110" t="s">
        <v>182</v>
      </c>
      <c r="U5" s="118" t="s">
        <v>183</v>
      </c>
      <c r="V5" s="117"/>
    </row>
    <row r="6" spans="1:22" ht="14.4" x14ac:dyDescent="0.3">
      <c r="A6" s="8" t="s">
        <v>112</v>
      </c>
      <c r="C6" s="94">
        <v>1</v>
      </c>
      <c r="D6" s="95"/>
      <c r="E6" s="8" t="s">
        <v>113</v>
      </c>
      <c r="F6" s="93"/>
      <c r="I6" s="115"/>
      <c r="N6" s="115"/>
      <c r="Q6" s="115"/>
      <c r="V6" s="115"/>
    </row>
    <row r="7" spans="1:22" ht="14.4" x14ac:dyDescent="0.3">
      <c r="A7" s="8" t="s">
        <v>101</v>
      </c>
      <c r="C7">
        <v>2026</v>
      </c>
      <c r="D7" s="95"/>
      <c r="E7" s="8" t="s">
        <v>114</v>
      </c>
      <c r="I7" s="115"/>
      <c r="N7" s="115"/>
      <c r="Q7" s="115"/>
      <c r="V7" s="115"/>
    </row>
    <row r="8" spans="1:22" ht="14.4" x14ac:dyDescent="0.3">
      <c r="I8" s="115"/>
      <c r="N8" s="115"/>
      <c r="Q8" s="115"/>
      <c r="V8" s="115"/>
    </row>
    <row r="9" spans="1:22" ht="14.4" x14ac:dyDescent="0.3">
      <c r="I9" s="115"/>
      <c r="N9" s="115"/>
      <c r="Q9" s="115"/>
      <c r="V9" s="115"/>
    </row>
    <row r="10" spans="1:22" ht="40.200000000000003" x14ac:dyDescent="0.3">
      <c r="A10" s="98" t="s">
        <v>0</v>
      </c>
      <c r="B10" s="108" t="s">
        <v>1</v>
      </c>
      <c r="C10" s="109" t="s">
        <v>104</v>
      </c>
      <c r="D10" s="109" t="s">
        <v>105</v>
      </c>
      <c r="E10" s="110" t="s">
        <v>109</v>
      </c>
      <c r="F10" s="110" t="s">
        <v>110</v>
      </c>
      <c r="I10" s="115"/>
      <c r="N10" s="115"/>
      <c r="Q10" s="115"/>
      <c r="V10" s="115"/>
    </row>
    <row r="11" spans="1:22" ht="14.4" x14ac:dyDescent="0.3">
      <c r="A11" s="100">
        <v>0</v>
      </c>
      <c r="B11" s="101">
        <v>2022</v>
      </c>
      <c r="C11" s="10"/>
      <c r="D11" s="10"/>
      <c r="E11" s="37"/>
      <c r="F11" s="37"/>
      <c r="H11" s="50"/>
      <c r="I11" s="116"/>
      <c r="J11" s="50"/>
      <c r="K11" s="50"/>
      <c r="L11" s="50"/>
      <c r="M11" s="50"/>
      <c r="N11" s="116"/>
      <c r="P11" s="50"/>
      <c r="Q11" s="116"/>
      <c r="R11" s="50"/>
      <c r="S11" s="50"/>
      <c r="T11" s="50"/>
      <c r="U11" s="50"/>
      <c r="V11" s="116"/>
    </row>
    <row r="12" spans="1:22" ht="14.4" x14ac:dyDescent="0.3">
      <c r="A12" s="100">
        <v>1</v>
      </c>
      <c r="B12" s="101">
        <f>B11+1</f>
        <v>2023</v>
      </c>
      <c r="C12" s="10"/>
      <c r="D12" s="10"/>
      <c r="E12" s="37"/>
      <c r="F12" s="37"/>
      <c r="H12" s="50"/>
      <c r="I12" s="116"/>
      <c r="J12" s="50"/>
      <c r="K12" s="50"/>
      <c r="L12" s="50"/>
      <c r="M12" s="50"/>
      <c r="N12" s="116"/>
      <c r="P12" s="50"/>
      <c r="Q12" s="116"/>
      <c r="R12" s="50"/>
      <c r="S12" s="50"/>
      <c r="T12" s="50"/>
      <c r="U12" s="50"/>
      <c r="V12" s="116"/>
    </row>
    <row r="13" spans="1:22" ht="14.4" x14ac:dyDescent="0.3">
      <c r="A13" s="100">
        <v>2</v>
      </c>
      <c r="B13" s="101">
        <f t="shared" ref="B13:B47" si="0">B12+1</f>
        <v>2024</v>
      </c>
      <c r="C13" s="10"/>
      <c r="D13" s="10"/>
      <c r="E13" s="37">
        <f>'Time Savings Calculations'!O940/3</f>
        <v>41027.154051866055</v>
      </c>
      <c r="F13" s="37">
        <f>'Time Savings Calculations'!P940/3</f>
        <v>2661.4950696639557</v>
      </c>
      <c r="H13" s="37">
        <f>$E13*H$4/$H$1</f>
        <v>741.68480128155034</v>
      </c>
      <c r="I13" s="116"/>
      <c r="J13" s="224">
        <f>$E13*J$4/$H$1</f>
        <v>0.36275878854525878</v>
      </c>
      <c r="K13" s="224">
        <f>$E13*K$4/$H$1</f>
        <v>1.6217371439273289E-2</v>
      </c>
      <c r="L13" s="224">
        <f>$E13*L$4/$H$1</f>
        <v>4.1552893651184055E-3</v>
      </c>
      <c r="M13" s="224">
        <f t="shared" ref="M13:M47" si="1">SUM(J13:L13)</f>
        <v>0.38313144934965043</v>
      </c>
      <c r="N13" s="116"/>
      <c r="P13" s="37">
        <f>$F13*P$4/$H$1</f>
        <v>121.79651098408718</v>
      </c>
      <c r="Q13" s="116"/>
      <c r="R13" s="224">
        <f>$F13*R$4/$H$1</f>
        <v>0.48190371837276158</v>
      </c>
      <c r="S13" s="224">
        <f>$F13*S$4/$H$1</f>
        <v>1.8483070526268443E-2</v>
      </c>
      <c r="T13" s="224">
        <f>$F13*T$4/$H$1</f>
        <v>1.5253154794590054E-3</v>
      </c>
      <c r="U13" s="224">
        <f>SUM(R13:T13)</f>
        <v>0.50191210437848899</v>
      </c>
      <c r="V13" s="116"/>
    </row>
    <row r="14" spans="1:22" ht="14.4" x14ac:dyDescent="0.3">
      <c r="A14" s="100">
        <v>3</v>
      </c>
      <c r="B14" s="101">
        <f t="shared" si="0"/>
        <v>2025</v>
      </c>
      <c r="C14" s="10"/>
      <c r="D14" s="10"/>
      <c r="E14" s="37">
        <f>'Time Savings Calculations'!O940*0.6667</f>
        <v>82058.410819137294</v>
      </c>
      <c r="F14" s="37">
        <f>'Time Savings Calculations'!P940*0.6667</f>
        <v>5323.2562888348775</v>
      </c>
      <c r="H14" s="37">
        <f t="shared" ref="H14:H47" si="2">$E14*H$4/$H$1</f>
        <v>1483.4437710432289</v>
      </c>
      <c r="I14" s="116"/>
      <c r="J14" s="224">
        <f t="shared" ref="J14:L47" si="3">$E14*J$4/$H$1</f>
        <v>0.72555385296937214</v>
      </c>
      <c r="K14" s="224">
        <f t="shared" si="3"/>
        <v>3.2436364615690501E-2</v>
      </c>
      <c r="L14" s="224">
        <f t="shared" si="3"/>
        <v>8.3109942591733238E-3</v>
      </c>
      <c r="M14" s="224">
        <f t="shared" si="1"/>
        <v>0.76630121184423605</v>
      </c>
      <c r="N14" s="116"/>
      <c r="P14" s="37">
        <f t="shared" ref="P14:P47" si="4">$F14*P$4/$H$1</f>
        <v>243.60520161927275</v>
      </c>
      <c r="Q14" s="116"/>
      <c r="R14" s="224">
        <f t="shared" ref="R14:T47" si="5">$F14*R$4/$H$1</f>
        <v>0.96385562711736039</v>
      </c>
      <c r="S14" s="224">
        <f t="shared" si="5"/>
        <v>3.6967989359589518E-2</v>
      </c>
      <c r="T14" s="224">
        <f t="shared" si="5"/>
        <v>3.0507834904659565E-3</v>
      </c>
      <c r="U14" s="224">
        <f t="shared" ref="U14:U47" si="6">SUM(R14:T14)</f>
        <v>1.003874399967416</v>
      </c>
      <c r="V14" s="116"/>
    </row>
    <row r="15" spans="1:22" ht="14.4" x14ac:dyDescent="0.3">
      <c r="A15" s="100">
        <v>4</v>
      </c>
      <c r="B15" s="101">
        <f t="shared" si="0"/>
        <v>2026</v>
      </c>
      <c r="C15" s="10"/>
      <c r="D15" s="10"/>
      <c r="E15" s="37">
        <f>'Time Savings Calculations'!O940</f>
        <v>123081.46215559817</v>
      </c>
      <c r="F15" s="37">
        <f>'Time Savings Calculations'!P940</f>
        <v>7984.4852089918668</v>
      </c>
      <c r="H15" s="37">
        <f t="shared" si="2"/>
        <v>2225.0544038446515</v>
      </c>
      <c r="I15" s="116"/>
      <c r="J15" s="224">
        <f t="shared" si="3"/>
        <v>1.0882763656357766</v>
      </c>
      <c r="K15" s="224">
        <f t="shared" si="3"/>
        <v>4.8652114317819864E-2</v>
      </c>
      <c r="L15" s="224">
        <f t="shared" si="3"/>
        <v>1.2465868095355218E-2</v>
      </c>
      <c r="M15" s="224">
        <f t="shared" si="1"/>
        <v>1.1493943480489517</v>
      </c>
      <c r="N15" s="116"/>
      <c r="P15" s="37">
        <f t="shared" si="4"/>
        <v>365.3895329522615</v>
      </c>
      <c r="Q15" s="116"/>
      <c r="R15" s="224">
        <f t="shared" si="5"/>
        <v>1.4457111551182844</v>
      </c>
      <c r="S15" s="224">
        <f t="shared" si="5"/>
        <v>5.5449211578805328E-2</v>
      </c>
      <c r="T15" s="224">
        <f t="shared" si="5"/>
        <v>4.575946438377017E-3</v>
      </c>
      <c r="U15" s="224">
        <f t="shared" si="6"/>
        <v>1.5057363131354666</v>
      </c>
      <c r="V15" s="116"/>
    </row>
    <row r="16" spans="1:22" ht="14.4" x14ac:dyDescent="0.3">
      <c r="A16" s="100">
        <v>5</v>
      </c>
      <c r="B16" s="101">
        <f t="shared" si="0"/>
        <v>2027</v>
      </c>
      <c r="C16" s="10"/>
      <c r="D16" s="10"/>
      <c r="E16" s="37">
        <f>E15</f>
        <v>123081.46215559817</v>
      </c>
      <c r="F16" s="37">
        <f>F15</f>
        <v>7984.4852089918668</v>
      </c>
      <c r="H16" s="37">
        <f t="shared" si="2"/>
        <v>2225.0544038446515</v>
      </c>
      <c r="I16" s="116"/>
      <c r="J16" s="224">
        <f t="shared" si="3"/>
        <v>1.0882763656357766</v>
      </c>
      <c r="K16" s="224">
        <f t="shared" si="3"/>
        <v>4.8652114317819864E-2</v>
      </c>
      <c r="L16" s="224">
        <f t="shared" si="3"/>
        <v>1.2465868095355218E-2</v>
      </c>
      <c r="M16" s="224">
        <f t="shared" si="1"/>
        <v>1.1493943480489517</v>
      </c>
      <c r="N16" s="116"/>
      <c r="P16" s="37">
        <f t="shared" si="4"/>
        <v>365.3895329522615</v>
      </c>
      <c r="Q16" s="116"/>
      <c r="R16" s="224">
        <f t="shared" si="5"/>
        <v>1.4457111551182844</v>
      </c>
      <c r="S16" s="224">
        <f t="shared" si="5"/>
        <v>5.5449211578805328E-2</v>
      </c>
      <c r="T16" s="224">
        <f t="shared" si="5"/>
        <v>4.575946438377017E-3</v>
      </c>
      <c r="U16" s="224">
        <f t="shared" si="6"/>
        <v>1.5057363131354666</v>
      </c>
      <c r="V16" s="116"/>
    </row>
    <row r="17" spans="1:22" ht="14.4" x14ac:dyDescent="0.3">
      <c r="A17" s="100">
        <v>6</v>
      </c>
      <c r="B17" s="101">
        <f t="shared" si="0"/>
        <v>2028</v>
      </c>
      <c r="C17" s="10"/>
      <c r="D17" s="10"/>
      <c r="E17" s="37">
        <f t="shared" ref="E17:F25" si="7">E16</f>
        <v>123081.46215559817</v>
      </c>
      <c r="F17" s="37">
        <f t="shared" si="7"/>
        <v>7984.4852089918668</v>
      </c>
      <c r="H17" s="37">
        <f t="shared" si="2"/>
        <v>2225.0544038446515</v>
      </c>
      <c r="I17" s="116"/>
      <c r="J17" s="224">
        <f t="shared" si="3"/>
        <v>1.0882763656357766</v>
      </c>
      <c r="K17" s="224">
        <f t="shared" si="3"/>
        <v>4.8652114317819864E-2</v>
      </c>
      <c r="L17" s="224">
        <f t="shared" si="3"/>
        <v>1.2465868095355218E-2</v>
      </c>
      <c r="M17" s="224">
        <f t="shared" si="1"/>
        <v>1.1493943480489517</v>
      </c>
      <c r="N17" s="116"/>
      <c r="P17" s="37">
        <f t="shared" si="4"/>
        <v>365.3895329522615</v>
      </c>
      <c r="Q17" s="116"/>
      <c r="R17" s="224">
        <f t="shared" si="5"/>
        <v>1.4457111551182844</v>
      </c>
      <c r="S17" s="224">
        <f t="shared" si="5"/>
        <v>5.5449211578805328E-2</v>
      </c>
      <c r="T17" s="224">
        <f t="shared" si="5"/>
        <v>4.575946438377017E-3</v>
      </c>
      <c r="U17" s="224">
        <f t="shared" si="6"/>
        <v>1.5057363131354666</v>
      </c>
      <c r="V17" s="116"/>
    </row>
    <row r="18" spans="1:22" ht="14.4" x14ac:dyDescent="0.3">
      <c r="A18" s="100">
        <v>7</v>
      </c>
      <c r="B18" s="101">
        <f t="shared" si="0"/>
        <v>2029</v>
      </c>
      <c r="C18" s="10"/>
      <c r="D18" s="10"/>
      <c r="E18" s="37">
        <f t="shared" si="7"/>
        <v>123081.46215559817</v>
      </c>
      <c r="F18" s="37">
        <f t="shared" si="7"/>
        <v>7984.4852089918668</v>
      </c>
      <c r="H18" s="37">
        <f t="shared" si="2"/>
        <v>2225.0544038446515</v>
      </c>
      <c r="I18" s="116"/>
      <c r="J18" s="224">
        <f t="shared" si="3"/>
        <v>1.0882763656357766</v>
      </c>
      <c r="K18" s="224">
        <f t="shared" si="3"/>
        <v>4.8652114317819864E-2</v>
      </c>
      <c r="L18" s="224">
        <f t="shared" si="3"/>
        <v>1.2465868095355218E-2</v>
      </c>
      <c r="M18" s="224">
        <f t="shared" si="1"/>
        <v>1.1493943480489517</v>
      </c>
      <c r="N18" s="116"/>
      <c r="P18" s="37">
        <f t="shared" si="4"/>
        <v>365.3895329522615</v>
      </c>
      <c r="Q18" s="116"/>
      <c r="R18" s="224">
        <f t="shared" si="5"/>
        <v>1.4457111551182844</v>
      </c>
      <c r="S18" s="224">
        <f t="shared" si="5"/>
        <v>5.5449211578805328E-2</v>
      </c>
      <c r="T18" s="224">
        <f t="shared" si="5"/>
        <v>4.575946438377017E-3</v>
      </c>
      <c r="U18" s="224">
        <f t="shared" si="6"/>
        <v>1.5057363131354666</v>
      </c>
      <c r="V18" s="116"/>
    </row>
    <row r="19" spans="1:22" ht="14.4" x14ac:dyDescent="0.3">
      <c r="A19" s="100">
        <v>8</v>
      </c>
      <c r="B19" s="101">
        <f t="shared" si="0"/>
        <v>2030</v>
      </c>
      <c r="C19" s="10"/>
      <c r="D19" s="10"/>
      <c r="E19" s="37">
        <f t="shared" si="7"/>
        <v>123081.46215559817</v>
      </c>
      <c r="F19" s="37">
        <f t="shared" si="7"/>
        <v>7984.4852089918668</v>
      </c>
      <c r="H19" s="37">
        <f t="shared" si="2"/>
        <v>2225.0544038446515</v>
      </c>
      <c r="I19" s="116"/>
      <c r="J19" s="224">
        <f t="shared" si="3"/>
        <v>1.0882763656357766</v>
      </c>
      <c r="K19" s="224">
        <f t="shared" si="3"/>
        <v>4.8652114317819864E-2</v>
      </c>
      <c r="L19" s="224">
        <f t="shared" si="3"/>
        <v>1.2465868095355218E-2</v>
      </c>
      <c r="M19" s="224">
        <f t="shared" si="1"/>
        <v>1.1493943480489517</v>
      </c>
      <c r="N19" s="116"/>
      <c r="P19" s="37">
        <f t="shared" si="4"/>
        <v>365.3895329522615</v>
      </c>
      <c r="Q19" s="116"/>
      <c r="R19" s="224">
        <f t="shared" si="5"/>
        <v>1.4457111551182844</v>
      </c>
      <c r="S19" s="224">
        <f t="shared" si="5"/>
        <v>5.5449211578805328E-2</v>
      </c>
      <c r="T19" s="224">
        <f t="shared" si="5"/>
        <v>4.575946438377017E-3</v>
      </c>
      <c r="U19" s="224">
        <f t="shared" si="6"/>
        <v>1.5057363131354666</v>
      </c>
      <c r="V19" s="116"/>
    </row>
    <row r="20" spans="1:22" ht="14.4" x14ac:dyDescent="0.3">
      <c r="A20" s="100">
        <v>9</v>
      </c>
      <c r="B20" s="101">
        <f t="shared" si="0"/>
        <v>2031</v>
      </c>
      <c r="C20" s="10"/>
      <c r="D20" s="10"/>
      <c r="E20" s="37">
        <f t="shared" si="7"/>
        <v>123081.46215559817</v>
      </c>
      <c r="F20" s="37">
        <f t="shared" si="7"/>
        <v>7984.4852089918668</v>
      </c>
      <c r="H20" s="37">
        <f t="shared" si="2"/>
        <v>2225.0544038446515</v>
      </c>
      <c r="I20" s="116"/>
      <c r="J20" s="224">
        <f t="shared" si="3"/>
        <v>1.0882763656357766</v>
      </c>
      <c r="K20" s="224">
        <f t="shared" si="3"/>
        <v>4.8652114317819864E-2</v>
      </c>
      <c r="L20" s="224">
        <f t="shared" si="3"/>
        <v>1.2465868095355218E-2</v>
      </c>
      <c r="M20" s="224">
        <f t="shared" si="1"/>
        <v>1.1493943480489517</v>
      </c>
      <c r="N20" s="116"/>
      <c r="P20" s="37">
        <f t="shared" si="4"/>
        <v>365.3895329522615</v>
      </c>
      <c r="Q20" s="116"/>
      <c r="R20" s="224">
        <f t="shared" si="5"/>
        <v>1.4457111551182844</v>
      </c>
      <c r="S20" s="224">
        <f t="shared" si="5"/>
        <v>5.5449211578805328E-2</v>
      </c>
      <c r="T20" s="224">
        <f t="shared" si="5"/>
        <v>4.575946438377017E-3</v>
      </c>
      <c r="U20" s="224">
        <f t="shared" si="6"/>
        <v>1.5057363131354666</v>
      </c>
      <c r="V20" s="116"/>
    </row>
    <row r="21" spans="1:22" ht="14.4" x14ac:dyDescent="0.3">
      <c r="A21" s="100">
        <v>10</v>
      </c>
      <c r="B21" s="101">
        <f t="shared" si="0"/>
        <v>2032</v>
      </c>
      <c r="C21" s="10"/>
      <c r="D21" s="10"/>
      <c r="E21" s="37">
        <f t="shared" si="7"/>
        <v>123081.46215559817</v>
      </c>
      <c r="F21" s="37">
        <f t="shared" si="7"/>
        <v>7984.4852089918668</v>
      </c>
      <c r="H21" s="37">
        <f t="shared" si="2"/>
        <v>2225.0544038446515</v>
      </c>
      <c r="I21" s="116"/>
      <c r="J21" s="224">
        <f t="shared" si="3"/>
        <v>1.0882763656357766</v>
      </c>
      <c r="K21" s="224">
        <f t="shared" si="3"/>
        <v>4.8652114317819864E-2</v>
      </c>
      <c r="L21" s="224">
        <f t="shared" si="3"/>
        <v>1.2465868095355218E-2</v>
      </c>
      <c r="M21" s="224">
        <f t="shared" si="1"/>
        <v>1.1493943480489517</v>
      </c>
      <c r="N21" s="116"/>
      <c r="P21" s="37">
        <f t="shared" si="4"/>
        <v>365.3895329522615</v>
      </c>
      <c r="Q21" s="116"/>
      <c r="R21" s="224">
        <f t="shared" si="5"/>
        <v>1.4457111551182844</v>
      </c>
      <c r="S21" s="224">
        <f t="shared" si="5"/>
        <v>5.5449211578805328E-2</v>
      </c>
      <c r="T21" s="224">
        <f t="shared" si="5"/>
        <v>4.575946438377017E-3</v>
      </c>
      <c r="U21" s="224">
        <f t="shared" si="6"/>
        <v>1.5057363131354666</v>
      </c>
      <c r="V21" s="116"/>
    </row>
    <row r="22" spans="1:22" ht="14.4" x14ac:dyDescent="0.3">
      <c r="A22" s="100">
        <v>11</v>
      </c>
      <c r="B22" s="101">
        <f t="shared" si="0"/>
        <v>2033</v>
      </c>
      <c r="C22" s="10"/>
      <c r="D22" s="10"/>
      <c r="E22" s="37">
        <f t="shared" si="7"/>
        <v>123081.46215559817</v>
      </c>
      <c r="F22" s="37">
        <f t="shared" si="7"/>
        <v>7984.4852089918668</v>
      </c>
      <c r="H22" s="37">
        <f t="shared" si="2"/>
        <v>2225.0544038446515</v>
      </c>
      <c r="I22" s="116"/>
      <c r="J22" s="224">
        <f t="shared" si="3"/>
        <v>1.0882763656357766</v>
      </c>
      <c r="K22" s="224">
        <f t="shared" si="3"/>
        <v>4.8652114317819864E-2</v>
      </c>
      <c r="L22" s="224">
        <f t="shared" si="3"/>
        <v>1.2465868095355218E-2</v>
      </c>
      <c r="M22" s="224">
        <f t="shared" si="1"/>
        <v>1.1493943480489517</v>
      </c>
      <c r="N22" s="116"/>
      <c r="P22" s="37">
        <f t="shared" si="4"/>
        <v>365.3895329522615</v>
      </c>
      <c r="Q22" s="116"/>
      <c r="R22" s="224">
        <f t="shared" si="5"/>
        <v>1.4457111551182844</v>
      </c>
      <c r="S22" s="224">
        <f t="shared" si="5"/>
        <v>5.5449211578805328E-2</v>
      </c>
      <c r="T22" s="224">
        <f t="shared" si="5"/>
        <v>4.575946438377017E-3</v>
      </c>
      <c r="U22" s="224">
        <f t="shared" si="6"/>
        <v>1.5057363131354666</v>
      </c>
      <c r="V22" s="116"/>
    </row>
    <row r="23" spans="1:22" ht="14.4" x14ac:dyDescent="0.3">
      <c r="A23" s="100">
        <v>12</v>
      </c>
      <c r="B23" s="101">
        <f t="shared" si="0"/>
        <v>2034</v>
      </c>
      <c r="C23" s="10"/>
      <c r="D23" s="10"/>
      <c r="E23" s="37">
        <f t="shared" si="7"/>
        <v>123081.46215559817</v>
      </c>
      <c r="F23" s="37">
        <f t="shared" si="7"/>
        <v>7984.4852089918668</v>
      </c>
      <c r="H23" s="37">
        <f t="shared" si="2"/>
        <v>2225.0544038446515</v>
      </c>
      <c r="I23" s="116"/>
      <c r="J23" s="224">
        <f t="shared" si="3"/>
        <v>1.0882763656357766</v>
      </c>
      <c r="K23" s="224">
        <f t="shared" si="3"/>
        <v>4.8652114317819864E-2</v>
      </c>
      <c r="L23" s="224">
        <f t="shared" si="3"/>
        <v>1.2465868095355218E-2</v>
      </c>
      <c r="M23" s="224">
        <f t="shared" si="1"/>
        <v>1.1493943480489517</v>
      </c>
      <c r="N23" s="116"/>
      <c r="P23" s="37">
        <f t="shared" si="4"/>
        <v>365.3895329522615</v>
      </c>
      <c r="Q23" s="116"/>
      <c r="R23" s="224">
        <f t="shared" si="5"/>
        <v>1.4457111551182844</v>
      </c>
      <c r="S23" s="224">
        <f t="shared" si="5"/>
        <v>5.5449211578805328E-2</v>
      </c>
      <c r="T23" s="224">
        <f t="shared" si="5"/>
        <v>4.575946438377017E-3</v>
      </c>
      <c r="U23" s="224">
        <f t="shared" si="6"/>
        <v>1.5057363131354666</v>
      </c>
      <c r="V23" s="116"/>
    </row>
    <row r="24" spans="1:22" ht="14.4" x14ac:dyDescent="0.3">
      <c r="A24" s="100">
        <v>13</v>
      </c>
      <c r="B24" s="101">
        <f t="shared" si="0"/>
        <v>2035</v>
      </c>
      <c r="C24" s="10"/>
      <c r="D24" s="10"/>
      <c r="E24" s="37">
        <f t="shared" si="7"/>
        <v>123081.46215559817</v>
      </c>
      <c r="F24" s="37">
        <f t="shared" si="7"/>
        <v>7984.4852089918668</v>
      </c>
      <c r="H24" s="37">
        <f t="shared" si="2"/>
        <v>2225.0544038446515</v>
      </c>
      <c r="I24" s="116"/>
      <c r="J24" s="224">
        <f t="shared" si="3"/>
        <v>1.0882763656357766</v>
      </c>
      <c r="K24" s="224">
        <f t="shared" si="3"/>
        <v>4.8652114317819864E-2</v>
      </c>
      <c r="L24" s="224">
        <f t="shared" si="3"/>
        <v>1.2465868095355218E-2</v>
      </c>
      <c r="M24" s="224">
        <f t="shared" si="1"/>
        <v>1.1493943480489517</v>
      </c>
      <c r="N24" s="116"/>
      <c r="P24" s="37">
        <f t="shared" si="4"/>
        <v>365.3895329522615</v>
      </c>
      <c r="Q24" s="116"/>
      <c r="R24" s="224">
        <f t="shared" si="5"/>
        <v>1.4457111551182844</v>
      </c>
      <c r="S24" s="224">
        <f t="shared" si="5"/>
        <v>5.5449211578805328E-2</v>
      </c>
      <c r="T24" s="224">
        <f t="shared" si="5"/>
        <v>4.575946438377017E-3</v>
      </c>
      <c r="U24" s="224">
        <f t="shared" si="6"/>
        <v>1.5057363131354666</v>
      </c>
      <c r="V24" s="116"/>
    </row>
    <row r="25" spans="1:22" ht="14.4" x14ac:dyDescent="0.3">
      <c r="A25" s="100">
        <v>14</v>
      </c>
      <c r="B25" s="101">
        <f t="shared" si="0"/>
        <v>2036</v>
      </c>
      <c r="C25" s="10"/>
      <c r="D25" s="10"/>
      <c r="E25" s="37">
        <f t="shared" si="7"/>
        <v>123081.46215559817</v>
      </c>
      <c r="F25" s="37">
        <f t="shared" si="7"/>
        <v>7984.4852089918668</v>
      </c>
      <c r="H25" s="37">
        <f t="shared" si="2"/>
        <v>2225.0544038446515</v>
      </c>
      <c r="I25" s="116"/>
      <c r="J25" s="224">
        <f t="shared" si="3"/>
        <v>1.0882763656357766</v>
      </c>
      <c r="K25" s="224">
        <f t="shared" si="3"/>
        <v>4.8652114317819864E-2</v>
      </c>
      <c r="L25" s="224">
        <f t="shared" si="3"/>
        <v>1.2465868095355218E-2</v>
      </c>
      <c r="M25" s="224">
        <f t="shared" si="1"/>
        <v>1.1493943480489517</v>
      </c>
      <c r="N25" s="116"/>
      <c r="P25" s="37">
        <f t="shared" si="4"/>
        <v>365.3895329522615</v>
      </c>
      <c r="Q25" s="116"/>
      <c r="R25" s="224">
        <f t="shared" si="5"/>
        <v>1.4457111551182844</v>
      </c>
      <c r="S25" s="224">
        <f t="shared" si="5"/>
        <v>5.5449211578805328E-2</v>
      </c>
      <c r="T25" s="224">
        <f t="shared" si="5"/>
        <v>4.575946438377017E-3</v>
      </c>
      <c r="U25" s="224">
        <f t="shared" si="6"/>
        <v>1.5057363131354666</v>
      </c>
      <c r="V25" s="116"/>
    </row>
    <row r="26" spans="1:22" ht="14.4" x14ac:dyDescent="0.3">
      <c r="A26" s="100">
        <v>15</v>
      </c>
      <c r="B26" s="101">
        <f t="shared" si="0"/>
        <v>2037</v>
      </c>
      <c r="C26" s="10"/>
      <c r="D26" s="10"/>
      <c r="E26" s="37"/>
      <c r="F26" s="37"/>
      <c r="H26" s="37">
        <f t="shared" si="2"/>
        <v>0</v>
      </c>
      <c r="I26" s="116"/>
      <c r="J26" s="224">
        <f t="shared" si="3"/>
        <v>0</v>
      </c>
      <c r="K26" s="224">
        <f t="shared" si="3"/>
        <v>0</v>
      </c>
      <c r="L26" s="224">
        <f t="shared" si="3"/>
        <v>0</v>
      </c>
      <c r="M26" s="224">
        <f t="shared" si="1"/>
        <v>0</v>
      </c>
      <c r="N26" s="116"/>
      <c r="P26" s="37">
        <f t="shared" si="4"/>
        <v>0</v>
      </c>
      <c r="Q26" s="116"/>
      <c r="R26" s="224">
        <f t="shared" si="5"/>
        <v>0</v>
      </c>
      <c r="S26" s="224">
        <f t="shared" si="5"/>
        <v>0</v>
      </c>
      <c r="T26" s="224">
        <f t="shared" si="5"/>
        <v>0</v>
      </c>
      <c r="U26" s="224">
        <f t="shared" si="6"/>
        <v>0</v>
      </c>
      <c r="V26" s="116"/>
    </row>
    <row r="27" spans="1:22" ht="14.4" x14ac:dyDescent="0.3">
      <c r="A27" s="100">
        <v>16</v>
      </c>
      <c r="B27" s="101">
        <f t="shared" si="0"/>
        <v>2038</v>
      </c>
      <c r="C27" s="10"/>
      <c r="D27" s="10"/>
      <c r="E27" s="37"/>
      <c r="F27" s="37"/>
      <c r="H27" s="37">
        <f t="shared" si="2"/>
        <v>0</v>
      </c>
      <c r="I27" s="116"/>
      <c r="J27" s="224">
        <f t="shared" si="3"/>
        <v>0</v>
      </c>
      <c r="K27" s="224">
        <f t="shared" si="3"/>
        <v>0</v>
      </c>
      <c r="L27" s="224">
        <f t="shared" si="3"/>
        <v>0</v>
      </c>
      <c r="M27" s="224">
        <f t="shared" si="1"/>
        <v>0</v>
      </c>
      <c r="N27" s="116"/>
      <c r="P27" s="37">
        <f t="shared" si="4"/>
        <v>0</v>
      </c>
      <c r="Q27" s="116"/>
      <c r="R27" s="224">
        <f t="shared" si="5"/>
        <v>0</v>
      </c>
      <c r="S27" s="224">
        <f t="shared" si="5"/>
        <v>0</v>
      </c>
      <c r="T27" s="224">
        <f t="shared" si="5"/>
        <v>0</v>
      </c>
      <c r="U27" s="224">
        <f t="shared" si="6"/>
        <v>0</v>
      </c>
      <c r="V27" s="116"/>
    </row>
    <row r="28" spans="1:22" ht="14.4" x14ac:dyDescent="0.3">
      <c r="A28" s="100">
        <v>17</v>
      </c>
      <c r="B28" s="101">
        <f t="shared" si="0"/>
        <v>2039</v>
      </c>
      <c r="C28" s="10"/>
      <c r="D28" s="10"/>
      <c r="E28" s="37"/>
      <c r="F28" s="37"/>
      <c r="H28" s="37">
        <f t="shared" si="2"/>
        <v>0</v>
      </c>
      <c r="I28" s="116"/>
      <c r="J28" s="224">
        <f t="shared" si="3"/>
        <v>0</v>
      </c>
      <c r="K28" s="224">
        <f t="shared" si="3"/>
        <v>0</v>
      </c>
      <c r="L28" s="224">
        <f t="shared" si="3"/>
        <v>0</v>
      </c>
      <c r="M28" s="224">
        <f t="shared" si="1"/>
        <v>0</v>
      </c>
      <c r="N28" s="116"/>
      <c r="P28" s="37">
        <f t="shared" si="4"/>
        <v>0</v>
      </c>
      <c r="Q28" s="116"/>
      <c r="R28" s="224">
        <f t="shared" si="5"/>
        <v>0</v>
      </c>
      <c r="S28" s="224">
        <f t="shared" si="5"/>
        <v>0</v>
      </c>
      <c r="T28" s="224">
        <f t="shared" si="5"/>
        <v>0</v>
      </c>
      <c r="U28" s="224">
        <f t="shared" si="6"/>
        <v>0</v>
      </c>
      <c r="V28" s="116"/>
    </row>
    <row r="29" spans="1:22" ht="14.4" x14ac:dyDescent="0.3">
      <c r="A29" s="100">
        <v>18</v>
      </c>
      <c r="B29" s="101">
        <f t="shared" si="0"/>
        <v>2040</v>
      </c>
      <c r="C29" s="10"/>
      <c r="D29" s="10"/>
      <c r="E29" s="37"/>
      <c r="F29" s="37"/>
      <c r="H29" s="37">
        <f t="shared" si="2"/>
        <v>0</v>
      </c>
      <c r="I29" s="116"/>
      <c r="J29" s="224">
        <f t="shared" si="3"/>
        <v>0</v>
      </c>
      <c r="K29" s="224">
        <f t="shared" si="3"/>
        <v>0</v>
      </c>
      <c r="L29" s="224">
        <f t="shared" si="3"/>
        <v>0</v>
      </c>
      <c r="M29" s="224">
        <f t="shared" si="1"/>
        <v>0</v>
      </c>
      <c r="N29" s="116"/>
      <c r="P29" s="37">
        <f t="shared" si="4"/>
        <v>0</v>
      </c>
      <c r="Q29" s="116"/>
      <c r="R29" s="224">
        <f t="shared" si="5"/>
        <v>0</v>
      </c>
      <c r="S29" s="224">
        <f t="shared" si="5"/>
        <v>0</v>
      </c>
      <c r="T29" s="224">
        <f t="shared" si="5"/>
        <v>0</v>
      </c>
      <c r="U29" s="224">
        <f t="shared" si="6"/>
        <v>0</v>
      </c>
      <c r="V29" s="116"/>
    </row>
    <row r="30" spans="1:22" ht="14.4" x14ac:dyDescent="0.3">
      <c r="A30" s="100">
        <v>19</v>
      </c>
      <c r="B30" s="101">
        <f t="shared" si="0"/>
        <v>2041</v>
      </c>
      <c r="C30" s="10"/>
      <c r="D30" s="10"/>
      <c r="E30" s="37"/>
      <c r="F30" s="37"/>
      <c r="H30" s="37">
        <f t="shared" si="2"/>
        <v>0</v>
      </c>
      <c r="I30" s="116"/>
      <c r="J30" s="224">
        <f t="shared" si="3"/>
        <v>0</v>
      </c>
      <c r="K30" s="224">
        <f t="shared" si="3"/>
        <v>0</v>
      </c>
      <c r="L30" s="224">
        <f t="shared" si="3"/>
        <v>0</v>
      </c>
      <c r="M30" s="224">
        <f t="shared" si="1"/>
        <v>0</v>
      </c>
      <c r="N30" s="116"/>
      <c r="P30" s="37">
        <f t="shared" si="4"/>
        <v>0</v>
      </c>
      <c r="Q30" s="116"/>
      <c r="R30" s="224">
        <f t="shared" si="5"/>
        <v>0</v>
      </c>
      <c r="S30" s="224">
        <f t="shared" si="5"/>
        <v>0</v>
      </c>
      <c r="T30" s="224">
        <f t="shared" si="5"/>
        <v>0</v>
      </c>
      <c r="U30" s="224">
        <f t="shared" si="6"/>
        <v>0</v>
      </c>
      <c r="V30" s="116"/>
    </row>
    <row r="31" spans="1:22" ht="14.4" x14ac:dyDescent="0.3">
      <c r="A31" s="100">
        <v>20</v>
      </c>
      <c r="B31" s="101">
        <f t="shared" si="0"/>
        <v>2042</v>
      </c>
      <c r="C31" s="10"/>
      <c r="D31" s="10"/>
      <c r="E31" s="37"/>
      <c r="F31" s="37"/>
      <c r="H31" s="37">
        <f t="shared" si="2"/>
        <v>0</v>
      </c>
      <c r="I31" s="116"/>
      <c r="J31" s="224">
        <f t="shared" si="3"/>
        <v>0</v>
      </c>
      <c r="K31" s="224">
        <f t="shared" si="3"/>
        <v>0</v>
      </c>
      <c r="L31" s="224">
        <f t="shared" si="3"/>
        <v>0</v>
      </c>
      <c r="M31" s="224">
        <f t="shared" si="1"/>
        <v>0</v>
      </c>
      <c r="N31" s="116"/>
      <c r="P31" s="37">
        <f t="shared" si="4"/>
        <v>0</v>
      </c>
      <c r="Q31" s="116"/>
      <c r="R31" s="224">
        <f t="shared" si="5"/>
        <v>0</v>
      </c>
      <c r="S31" s="224">
        <f t="shared" si="5"/>
        <v>0</v>
      </c>
      <c r="T31" s="224">
        <f t="shared" si="5"/>
        <v>0</v>
      </c>
      <c r="U31" s="224">
        <f t="shared" si="6"/>
        <v>0</v>
      </c>
      <c r="V31" s="116"/>
    </row>
    <row r="32" spans="1:22" ht="14.4" x14ac:dyDescent="0.3">
      <c r="A32" s="100">
        <v>21</v>
      </c>
      <c r="B32" s="101">
        <f t="shared" si="0"/>
        <v>2043</v>
      </c>
      <c r="C32" s="10"/>
      <c r="D32" s="10"/>
      <c r="E32" s="37"/>
      <c r="F32" s="37"/>
      <c r="H32" s="37">
        <f t="shared" si="2"/>
        <v>0</v>
      </c>
      <c r="I32" s="116"/>
      <c r="J32" s="224">
        <f t="shared" si="3"/>
        <v>0</v>
      </c>
      <c r="K32" s="224">
        <f t="shared" si="3"/>
        <v>0</v>
      </c>
      <c r="L32" s="224">
        <f t="shared" si="3"/>
        <v>0</v>
      </c>
      <c r="M32" s="224">
        <f t="shared" si="1"/>
        <v>0</v>
      </c>
      <c r="N32" s="116"/>
      <c r="P32" s="37">
        <f t="shared" si="4"/>
        <v>0</v>
      </c>
      <c r="Q32" s="116"/>
      <c r="R32" s="224">
        <f t="shared" si="5"/>
        <v>0</v>
      </c>
      <c r="S32" s="224">
        <f t="shared" si="5"/>
        <v>0</v>
      </c>
      <c r="T32" s="224">
        <f t="shared" si="5"/>
        <v>0</v>
      </c>
      <c r="U32" s="224">
        <f t="shared" si="6"/>
        <v>0</v>
      </c>
      <c r="V32" s="116"/>
    </row>
    <row r="33" spans="1:22" ht="14.4" x14ac:dyDescent="0.3">
      <c r="A33" s="100">
        <v>22</v>
      </c>
      <c r="B33" s="101">
        <f t="shared" si="0"/>
        <v>2044</v>
      </c>
      <c r="C33" s="10"/>
      <c r="D33" s="10"/>
      <c r="E33" s="37"/>
      <c r="F33" s="37"/>
      <c r="H33" s="37">
        <f t="shared" si="2"/>
        <v>0</v>
      </c>
      <c r="I33" s="116"/>
      <c r="J33" s="224">
        <f t="shared" si="3"/>
        <v>0</v>
      </c>
      <c r="K33" s="224">
        <f t="shared" si="3"/>
        <v>0</v>
      </c>
      <c r="L33" s="224">
        <f t="shared" si="3"/>
        <v>0</v>
      </c>
      <c r="M33" s="224">
        <f t="shared" si="1"/>
        <v>0</v>
      </c>
      <c r="N33" s="116"/>
      <c r="P33" s="37">
        <f t="shared" si="4"/>
        <v>0</v>
      </c>
      <c r="Q33" s="116"/>
      <c r="R33" s="224">
        <f t="shared" si="5"/>
        <v>0</v>
      </c>
      <c r="S33" s="224">
        <f t="shared" si="5"/>
        <v>0</v>
      </c>
      <c r="T33" s="224">
        <f t="shared" si="5"/>
        <v>0</v>
      </c>
      <c r="U33" s="224">
        <f t="shared" si="6"/>
        <v>0</v>
      </c>
      <c r="V33" s="116"/>
    </row>
    <row r="34" spans="1:22" ht="14.4" x14ac:dyDescent="0.3">
      <c r="A34" s="100">
        <v>23</v>
      </c>
      <c r="B34" s="101">
        <f t="shared" si="0"/>
        <v>2045</v>
      </c>
      <c r="C34" s="10"/>
      <c r="D34" s="10"/>
      <c r="E34" s="37"/>
      <c r="F34" s="37"/>
      <c r="H34" s="37">
        <f t="shared" si="2"/>
        <v>0</v>
      </c>
      <c r="I34" s="116"/>
      <c r="J34" s="224">
        <f t="shared" si="3"/>
        <v>0</v>
      </c>
      <c r="K34" s="224">
        <f t="shared" si="3"/>
        <v>0</v>
      </c>
      <c r="L34" s="224">
        <f t="shared" si="3"/>
        <v>0</v>
      </c>
      <c r="M34" s="224">
        <f t="shared" si="1"/>
        <v>0</v>
      </c>
      <c r="N34" s="116"/>
      <c r="P34" s="37">
        <f t="shared" si="4"/>
        <v>0</v>
      </c>
      <c r="Q34" s="116"/>
      <c r="R34" s="224">
        <f t="shared" si="5"/>
        <v>0</v>
      </c>
      <c r="S34" s="224">
        <f t="shared" si="5"/>
        <v>0</v>
      </c>
      <c r="T34" s="224">
        <f t="shared" si="5"/>
        <v>0</v>
      </c>
      <c r="U34" s="224">
        <f t="shared" si="6"/>
        <v>0</v>
      </c>
      <c r="V34" s="116"/>
    </row>
    <row r="35" spans="1:22" ht="14.4" x14ac:dyDescent="0.3">
      <c r="A35" s="100">
        <v>24</v>
      </c>
      <c r="B35" s="101">
        <f t="shared" si="0"/>
        <v>2046</v>
      </c>
      <c r="C35" s="10"/>
      <c r="D35" s="10"/>
      <c r="E35" s="37"/>
      <c r="F35" s="37"/>
      <c r="H35" s="37">
        <f t="shared" si="2"/>
        <v>0</v>
      </c>
      <c r="I35" s="116"/>
      <c r="J35" s="224">
        <f t="shared" si="3"/>
        <v>0</v>
      </c>
      <c r="K35" s="224">
        <f t="shared" si="3"/>
        <v>0</v>
      </c>
      <c r="L35" s="224">
        <f t="shared" si="3"/>
        <v>0</v>
      </c>
      <c r="M35" s="224">
        <f t="shared" si="1"/>
        <v>0</v>
      </c>
      <c r="N35" s="116"/>
      <c r="P35" s="37">
        <f t="shared" si="4"/>
        <v>0</v>
      </c>
      <c r="Q35" s="116"/>
      <c r="R35" s="224">
        <f t="shared" si="5"/>
        <v>0</v>
      </c>
      <c r="S35" s="224">
        <f t="shared" si="5"/>
        <v>0</v>
      </c>
      <c r="T35" s="224">
        <f t="shared" si="5"/>
        <v>0</v>
      </c>
      <c r="U35" s="224">
        <f t="shared" si="6"/>
        <v>0</v>
      </c>
      <c r="V35" s="116"/>
    </row>
    <row r="36" spans="1:22" ht="14.4" x14ac:dyDescent="0.3">
      <c r="A36" s="100">
        <v>25</v>
      </c>
      <c r="B36" s="101">
        <f t="shared" si="0"/>
        <v>2047</v>
      </c>
      <c r="C36" s="10"/>
      <c r="D36" s="10"/>
      <c r="E36" s="37"/>
      <c r="F36" s="37"/>
      <c r="H36" s="37">
        <f t="shared" si="2"/>
        <v>0</v>
      </c>
      <c r="I36" s="116"/>
      <c r="J36" s="224">
        <f t="shared" si="3"/>
        <v>0</v>
      </c>
      <c r="K36" s="224">
        <f t="shared" si="3"/>
        <v>0</v>
      </c>
      <c r="L36" s="224">
        <f t="shared" si="3"/>
        <v>0</v>
      </c>
      <c r="M36" s="224">
        <f t="shared" si="1"/>
        <v>0</v>
      </c>
      <c r="N36" s="116"/>
      <c r="P36" s="37">
        <f t="shared" si="4"/>
        <v>0</v>
      </c>
      <c r="Q36" s="116"/>
      <c r="R36" s="224">
        <f t="shared" si="5"/>
        <v>0</v>
      </c>
      <c r="S36" s="224">
        <f t="shared" si="5"/>
        <v>0</v>
      </c>
      <c r="T36" s="224">
        <f t="shared" si="5"/>
        <v>0</v>
      </c>
      <c r="U36" s="224">
        <f t="shared" si="6"/>
        <v>0</v>
      </c>
      <c r="V36" s="116"/>
    </row>
    <row r="37" spans="1:22" ht="14.4" x14ac:dyDescent="0.3">
      <c r="A37" s="100">
        <v>26</v>
      </c>
      <c r="B37" s="101">
        <f t="shared" si="0"/>
        <v>2048</v>
      </c>
      <c r="C37" s="10"/>
      <c r="D37" s="10"/>
      <c r="E37" s="37"/>
      <c r="F37" s="37"/>
      <c r="H37" s="37">
        <f t="shared" si="2"/>
        <v>0</v>
      </c>
      <c r="I37" s="116"/>
      <c r="J37" s="224">
        <f t="shared" si="3"/>
        <v>0</v>
      </c>
      <c r="K37" s="224">
        <f t="shared" si="3"/>
        <v>0</v>
      </c>
      <c r="L37" s="224">
        <f t="shared" si="3"/>
        <v>0</v>
      </c>
      <c r="M37" s="224">
        <f t="shared" si="1"/>
        <v>0</v>
      </c>
      <c r="N37" s="116"/>
      <c r="P37" s="37">
        <f t="shared" si="4"/>
        <v>0</v>
      </c>
      <c r="Q37" s="116"/>
      <c r="R37" s="224">
        <f t="shared" si="5"/>
        <v>0</v>
      </c>
      <c r="S37" s="224">
        <f t="shared" si="5"/>
        <v>0</v>
      </c>
      <c r="T37" s="224">
        <f t="shared" si="5"/>
        <v>0</v>
      </c>
      <c r="U37" s="224">
        <f t="shared" si="6"/>
        <v>0</v>
      </c>
      <c r="V37" s="116"/>
    </row>
    <row r="38" spans="1:22" ht="14.4" x14ac:dyDescent="0.3">
      <c r="A38" s="100">
        <v>27</v>
      </c>
      <c r="B38" s="101">
        <f t="shared" si="0"/>
        <v>2049</v>
      </c>
      <c r="C38" s="10"/>
      <c r="D38" s="10"/>
      <c r="E38" s="37"/>
      <c r="F38" s="37"/>
      <c r="H38" s="37">
        <f t="shared" si="2"/>
        <v>0</v>
      </c>
      <c r="I38" s="116"/>
      <c r="J38" s="224">
        <f t="shared" si="3"/>
        <v>0</v>
      </c>
      <c r="K38" s="224">
        <f t="shared" si="3"/>
        <v>0</v>
      </c>
      <c r="L38" s="224">
        <f t="shared" si="3"/>
        <v>0</v>
      </c>
      <c r="M38" s="224">
        <f t="shared" si="1"/>
        <v>0</v>
      </c>
      <c r="N38" s="116"/>
      <c r="P38" s="37">
        <f t="shared" si="4"/>
        <v>0</v>
      </c>
      <c r="Q38" s="116"/>
      <c r="R38" s="224">
        <f t="shared" si="5"/>
        <v>0</v>
      </c>
      <c r="S38" s="224">
        <f t="shared" si="5"/>
        <v>0</v>
      </c>
      <c r="T38" s="224">
        <f t="shared" si="5"/>
        <v>0</v>
      </c>
      <c r="U38" s="224">
        <f t="shared" si="6"/>
        <v>0</v>
      </c>
      <c r="V38" s="116"/>
    </row>
    <row r="39" spans="1:22" ht="14.4" x14ac:dyDescent="0.3">
      <c r="A39" s="100">
        <v>28</v>
      </c>
      <c r="B39" s="101">
        <f t="shared" si="0"/>
        <v>2050</v>
      </c>
      <c r="C39" s="10"/>
      <c r="D39" s="10"/>
      <c r="E39" s="37"/>
      <c r="F39" s="37"/>
      <c r="H39" s="37">
        <f t="shared" si="2"/>
        <v>0</v>
      </c>
      <c r="I39" s="116"/>
      <c r="J39" s="224">
        <f t="shared" si="3"/>
        <v>0</v>
      </c>
      <c r="K39" s="224">
        <f t="shared" si="3"/>
        <v>0</v>
      </c>
      <c r="L39" s="224">
        <f t="shared" si="3"/>
        <v>0</v>
      </c>
      <c r="M39" s="224">
        <f t="shared" si="1"/>
        <v>0</v>
      </c>
      <c r="N39" s="116"/>
      <c r="P39" s="37">
        <f t="shared" si="4"/>
        <v>0</v>
      </c>
      <c r="Q39" s="116"/>
      <c r="R39" s="224">
        <f t="shared" si="5"/>
        <v>0</v>
      </c>
      <c r="S39" s="224">
        <f t="shared" si="5"/>
        <v>0</v>
      </c>
      <c r="T39" s="224">
        <f t="shared" si="5"/>
        <v>0</v>
      </c>
      <c r="U39" s="224">
        <f t="shared" si="6"/>
        <v>0</v>
      </c>
      <c r="V39" s="116"/>
    </row>
    <row r="40" spans="1:22" ht="14.4" x14ac:dyDescent="0.3">
      <c r="A40" s="100">
        <v>29</v>
      </c>
      <c r="B40" s="101">
        <f t="shared" si="0"/>
        <v>2051</v>
      </c>
      <c r="C40" s="10"/>
      <c r="D40" s="10"/>
      <c r="E40" s="37"/>
      <c r="F40" s="37"/>
      <c r="H40" s="37">
        <f t="shared" si="2"/>
        <v>0</v>
      </c>
      <c r="I40" s="116"/>
      <c r="J40" s="224">
        <f t="shared" si="3"/>
        <v>0</v>
      </c>
      <c r="K40" s="224">
        <f t="shared" si="3"/>
        <v>0</v>
      </c>
      <c r="L40" s="224">
        <f t="shared" si="3"/>
        <v>0</v>
      </c>
      <c r="M40" s="224">
        <f t="shared" si="1"/>
        <v>0</v>
      </c>
      <c r="N40" s="116"/>
      <c r="P40" s="37">
        <f t="shared" si="4"/>
        <v>0</v>
      </c>
      <c r="Q40" s="116"/>
      <c r="R40" s="224">
        <f t="shared" si="5"/>
        <v>0</v>
      </c>
      <c r="S40" s="224">
        <f t="shared" si="5"/>
        <v>0</v>
      </c>
      <c r="T40" s="224">
        <f t="shared" si="5"/>
        <v>0</v>
      </c>
      <c r="U40" s="224">
        <f t="shared" si="6"/>
        <v>0</v>
      </c>
      <c r="V40" s="116"/>
    </row>
    <row r="41" spans="1:22" ht="14.4" x14ac:dyDescent="0.3">
      <c r="A41" s="100">
        <v>30</v>
      </c>
      <c r="B41" s="101">
        <f t="shared" si="0"/>
        <v>2052</v>
      </c>
      <c r="C41" s="10"/>
      <c r="D41" s="10"/>
      <c r="E41" s="37"/>
      <c r="F41" s="37"/>
      <c r="H41" s="37">
        <f t="shared" si="2"/>
        <v>0</v>
      </c>
      <c r="I41" s="116"/>
      <c r="J41" s="224">
        <f t="shared" si="3"/>
        <v>0</v>
      </c>
      <c r="K41" s="224">
        <f t="shared" si="3"/>
        <v>0</v>
      </c>
      <c r="L41" s="224">
        <f t="shared" si="3"/>
        <v>0</v>
      </c>
      <c r="M41" s="224">
        <f t="shared" si="1"/>
        <v>0</v>
      </c>
      <c r="N41" s="116"/>
      <c r="P41" s="37">
        <f t="shared" si="4"/>
        <v>0</v>
      </c>
      <c r="Q41" s="116"/>
      <c r="R41" s="224">
        <f t="shared" si="5"/>
        <v>0</v>
      </c>
      <c r="S41" s="224">
        <f t="shared" si="5"/>
        <v>0</v>
      </c>
      <c r="T41" s="224">
        <f t="shared" si="5"/>
        <v>0</v>
      </c>
      <c r="U41" s="224">
        <f t="shared" si="6"/>
        <v>0</v>
      </c>
      <c r="V41" s="116"/>
    </row>
    <row r="42" spans="1:22" ht="14.4" x14ac:dyDescent="0.3">
      <c r="A42" s="100">
        <v>31</v>
      </c>
      <c r="B42" s="101">
        <f t="shared" si="0"/>
        <v>2053</v>
      </c>
      <c r="C42" s="10"/>
      <c r="D42" s="10"/>
      <c r="E42" s="37"/>
      <c r="F42" s="37"/>
      <c r="H42" s="37">
        <f t="shared" si="2"/>
        <v>0</v>
      </c>
      <c r="I42" s="116"/>
      <c r="J42" s="224">
        <f t="shared" si="3"/>
        <v>0</v>
      </c>
      <c r="K42" s="224">
        <f t="shared" si="3"/>
        <v>0</v>
      </c>
      <c r="L42" s="224">
        <f t="shared" si="3"/>
        <v>0</v>
      </c>
      <c r="M42" s="224">
        <f t="shared" si="1"/>
        <v>0</v>
      </c>
      <c r="N42" s="116"/>
      <c r="P42" s="37">
        <f t="shared" si="4"/>
        <v>0</v>
      </c>
      <c r="Q42" s="116"/>
      <c r="R42" s="224">
        <f t="shared" si="5"/>
        <v>0</v>
      </c>
      <c r="S42" s="224">
        <f t="shared" si="5"/>
        <v>0</v>
      </c>
      <c r="T42" s="224">
        <f t="shared" si="5"/>
        <v>0</v>
      </c>
      <c r="U42" s="224">
        <f t="shared" si="6"/>
        <v>0</v>
      </c>
      <c r="V42" s="116"/>
    </row>
    <row r="43" spans="1:22" ht="14.4" x14ac:dyDescent="0.3">
      <c r="A43" s="100">
        <v>32</v>
      </c>
      <c r="B43" s="101">
        <f t="shared" si="0"/>
        <v>2054</v>
      </c>
      <c r="C43" s="10"/>
      <c r="D43" s="10"/>
      <c r="E43" s="37"/>
      <c r="F43" s="37"/>
      <c r="H43" s="37">
        <f t="shared" si="2"/>
        <v>0</v>
      </c>
      <c r="I43" s="116"/>
      <c r="J43" s="224">
        <f t="shared" si="3"/>
        <v>0</v>
      </c>
      <c r="K43" s="224">
        <f t="shared" si="3"/>
        <v>0</v>
      </c>
      <c r="L43" s="224">
        <f t="shared" si="3"/>
        <v>0</v>
      </c>
      <c r="M43" s="224">
        <f t="shared" si="1"/>
        <v>0</v>
      </c>
      <c r="N43" s="116"/>
      <c r="P43" s="37">
        <f t="shared" si="4"/>
        <v>0</v>
      </c>
      <c r="Q43" s="116"/>
      <c r="R43" s="224">
        <f t="shared" si="5"/>
        <v>0</v>
      </c>
      <c r="S43" s="224">
        <f t="shared" si="5"/>
        <v>0</v>
      </c>
      <c r="T43" s="224">
        <f t="shared" si="5"/>
        <v>0</v>
      </c>
      <c r="U43" s="224">
        <f t="shared" si="6"/>
        <v>0</v>
      </c>
      <c r="V43" s="116"/>
    </row>
    <row r="44" spans="1:22" ht="14.4" x14ac:dyDescent="0.3">
      <c r="A44" s="100">
        <v>33</v>
      </c>
      <c r="B44" s="101">
        <f t="shared" si="0"/>
        <v>2055</v>
      </c>
      <c r="C44" s="10"/>
      <c r="D44" s="10"/>
      <c r="E44" s="37"/>
      <c r="F44" s="37"/>
      <c r="H44" s="37">
        <f t="shared" si="2"/>
        <v>0</v>
      </c>
      <c r="I44" s="116"/>
      <c r="J44" s="224">
        <f t="shared" si="3"/>
        <v>0</v>
      </c>
      <c r="K44" s="224">
        <f t="shared" si="3"/>
        <v>0</v>
      </c>
      <c r="L44" s="224">
        <f t="shared" si="3"/>
        <v>0</v>
      </c>
      <c r="M44" s="224">
        <f t="shared" si="1"/>
        <v>0</v>
      </c>
      <c r="N44" s="116"/>
      <c r="P44" s="37">
        <f t="shared" si="4"/>
        <v>0</v>
      </c>
      <c r="Q44" s="116"/>
      <c r="R44" s="224">
        <f t="shared" si="5"/>
        <v>0</v>
      </c>
      <c r="S44" s="224">
        <f t="shared" si="5"/>
        <v>0</v>
      </c>
      <c r="T44" s="224">
        <f t="shared" si="5"/>
        <v>0</v>
      </c>
      <c r="U44" s="224">
        <f t="shared" si="6"/>
        <v>0</v>
      </c>
      <c r="V44" s="116"/>
    </row>
    <row r="45" spans="1:22" ht="14.4" x14ac:dyDescent="0.3">
      <c r="A45" s="100">
        <v>34</v>
      </c>
      <c r="B45" s="101">
        <f t="shared" si="0"/>
        <v>2056</v>
      </c>
      <c r="C45" s="10"/>
      <c r="D45" s="10"/>
      <c r="E45" s="37"/>
      <c r="F45" s="37"/>
      <c r="H45" s="37">
        <f t="shared" si="2"/>
        <v>0</v>
      </c>
      <c r="I45" s="116"/>
      <c r="J45" s="224">
        <f t="shared" si="3"/>
        <v>0</v>
      </c>
      <c r="K45" s="224">
        <f t="shared" si="3"/>
        <v>0</v>
      </c>
      <c r="L45" s="224">
        <f t="shared" si="3"/>
        <v>0</v>
      </c>
      <c r="M45" s="224">
        <f t="shared" si="1"/>
        <v>0</v>
      </c>
      <c r="N45" s="116"/>
      <c r="P45" s="37">
        <f t="shared" si="4"/>
        <v>0</v>
      </c>
      <c r="Q45" s="116"/>
      <c r="R45" s="224">
        <f t="shared" si="5"/>
        <v>0</v>
      </c>
      <c r="S45" s="224">
        <f t="shared" si="5"/>
        <v>0</v>
      </c>
      <c r="T45" s="224">
        <f t="shared" si="5"/>
        <v>0</v>
      </c>
      <c r="U45" s="224">
        <f t="shared" si="6"/>
        <v>0</v>
      </c>
      <c r="V45" s="116"/>
    </row>
    <row r="46" spans="1:22" ht="14.4" x14ac:dyDescent="0.3">
      <c r="A46" s="100">
        <v>35</v>
      </c>
      <c r="B46" s="101">
        <f t="shared" si="0"/>
        <v>2057</v>
      </c>
      <c r="C46" s="10"/>
      <c r="D46" s="10"/>
      <c r="E46" s="37"/>
      <c r="F46" s="37"/>
      <c r="H46" s="37">
        <f t="shared" si="2"/>
        <v>0</v>
      </c>
      <c r="I46" s="116"/>
      <c r="J46" s="224">
        <f t="shared" si="3"/>
        <v>0</v>
      </c>
      <c r="K46" s="224">
        <f t="shared" si="3"/>
        <v>0</v>
      </c>
      <c r="L46" s="224">
        <f t="shared" si="3"/>
        <v>0</v>
      </c>
      <c r="M46" s="224">
        <f t="shared" si="1"/>
        <v>0</v>
      </c>
      <c r="N46" s="116"/>
      <c r="P46" s="37">
        <f t="shared" si="4"/>
        <v>0</v>
      </c>
      <c r="Q46" s="116"/>
      <c r="R46" s="224">
        <f t="shared" si="5"/>
        <v>0</v>
      </c>
      <c r="S46" s="224">
        <f t="shared" si="5"/>
        <v>0</v>
      </c>
      <c r="T46" s="224">
        <f t="shared" si="5"/>
        <v>0</v>
      </c>
      <c r="U46" s="224">
        <f t="shared" si="6"/>
        <v>0</v>
      </c>
      <c r="V46" s="116"/>
    </row>
    <row r="47" spans="1:22" ht="15" thickBot="1" x14ac:dyDescent="0.35">
      <c r="A47" s="100">
        <v>36</v>
      </c>
      <c r="B47" s="101">
        <f t="shared" si="0"/>
        <v>2058</v>
      </c>
      <c r="C47" s="10"/>
      <c r="D47" s="10"/>
      <c r="E47" s="37"/>
      <c r="F47" s="37"/>
      <c r="H47" s="37">
        <f t="shared" si="2"/>
        <v>0</v>
      </c>
      <c r="I47" s="122"/>
      <c r="J47" s="224">
        <f t="shared" si="3"/>
        <v>0</v>
      </c>
      <c r="K47" s="224">
        <f t="shared" si="3"/>
        <v>0</v>
      </c>
      <c r="L47" s="224">
        <f t="shared" si="3"/>
        <v>0</v>
      </c>
      <c r="M47" s="224">
        <f t="shared" si="1"/>
        <v>0</v>
      </c>
      <c r="N47" s="122"/>
      <c r="P47" s="37">
        <f t="shared" si="4"/>
        <v>0</v>
      </c>
      <c r="Q47" s="122"/>
      <c r="R47" s="224">
        <f t="shared" si="5"/>
        <v>0</v>
      </c>
      <c r="S47" s="224">
        <f t="shared" si="5"/>
        <v>0</v>
      </c>
      <c r="T47" s="224">
        <f t="shared" si="5"/>
        <v>0</v>
      </c>
      <c r="U47" s="224">
        <f t="shared" si="6"/>
        <v>0</v>
      </c>
      <c r="V47" s="122"/>
    </row>
    <row r="48" spans="1:22" ht="15" thickBot="1" x14ac:dyDescent="0.35">
      <c r="D48" s="10"/>
      <c r="H48" s="37">
        <f>SUM(H13:H47)</f>
        <v>26700.72701461595</v>
      </c>
      <c r="I48" s="123"/>
      <c r="L48" s="224"/>
      <c r="M48" s="224">
        <f>SUM(M13:M47)</f>
        <v>13.792770489732359</v>
      </c>
      <c r="N48" s="123"/>
      <c r="P48" s="37">
        <f>SUM(P13:P47)</f>
        <v>4384.6865750782363</v>
      </c>
      <c r="Q48" s="123"/>
      <c r="R48" s="224"/>
      <c r="S48" s="224"/>
      <c r="T48" s="224"/>
      <c r="U48" s="224">
        <f>SUM(U13:U47)</f>
        <v>18.068885948836034</v>
      </c>
      <c r="V48" s="123"/>
    </row>
    <row r="49" spans="8:22" ht="14.4" x14ac:dyDescent="0.3">
      <c r="I49" s="51"/>
      <c r="N49" s="51"/>
      <c r="Q49" s="51"/>
      <c r="V49" s="51"/>
    </row>
    <row r="50" spans="8:22" ht="14.4" x14ac:dyDescent="0.3">
      <c r="I50" s="51"/>
      <c r="N50" s="51"/>
      <c r="Q50" s="51"/>
      <c r="V50" s="51"/>
    </row>
    <row r="51" spans="8:22" ht="14.4" x14ac:dyDescent="0.3">
      <c r="I51" s="51"/>
      <c r="N51" s="51"/>
      <c r="Q51" s="51"/>
      <c r="V51" s="51"/>
    </row>
    <row r="52" spans="8:22" ht="14.4" x14ac:dyDescent="0.3">
      <c r="H52" s="8" t="s">
        <v>186</v>
      </c>
      <c r="I52" s="51"/>
      <c r="J52" s="37">
        <f>H48+P48</f>
        <v>31085.413589694188</v>
      </c>
      <c r="N52" s="51"/>
      <c r="Q52" s="51"/>
      <c r="V52" s="51"/>
    </row>
    <row r="53" spans="8:22" x14ac:dyDescent="0.25">
      <c r="H53" s="8" t="s">
        <v>187</v>
      </c>
      <c r="J53" s="224">
        <f>M48+U48</f>
        <v>31.861656438568392</v>
      </c>
    </row>
  </sheetData>
  <mergeCells count="2">
    <mergeCell ref="H2:N2"/>
    <mergeCell ref="P2:V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81BAD-CFEA-4A66-A364-80852DCA5D22}">
  <dimension ref="A2:M80"/>
  <sheetViews>
    <sheetView workbookViewId="0">
      <selection activeCell="F60" sqref="F60"/>
    </sheetView>
  </sheetViews>
  <sheetFormatPr defaultColWidth="10.6640625" defaultRowHeight="13.2" x14ac:dyDescent="0.25"/>
  <cols>
    <col min="1" max="1" width="25.6640625" customWidth="1"/>
    <col min="5" max="5" width="35.6640625" customWidth="1"/>
    <col min="6" max="9" width="15.6640625" customWidth="1"/>
  </cols>
  <sheetData>
    <row r="2" spans="5:13" x14ac:dyDescent="0.25">
      <c r="E2" s="8" t="s">
        <v>43</v>
      </c>
      <c r="G2" s="8"/>
    </row>
    <row r="3" spans="5:13" x14ac:dyDescent="0.25">
      <c r="G3" s="8" t="s">
        <v>66</v>
      </c>
      <c r="I3" s="8" t="s">
        <v>67</v>
      </c>
    </row>
    <row r="4" spans="5:13" x14ac:dyDescent="0.25">
      <c r="E4" t="s">
        <v>14</v>
      </c>
      <c r="F4" t="s">
        <v>3</v>
      </c>
      <c r="G4" s="38">
        <f>G25</f>
        <v>3.6432281029351699E-2</v>
      </c>
      <c r="I4" s="7">
        <f>I25</f>
        <v>1.4924224315150356</v>
      </c>
    </row>
    <row r="5" spans="5:13" x14ac:dyDescent="0.25">
      <c r="E5" t="s">
        <v>17</v>
      </c>
      <c r="F5" t="s">
        <v>3</v>
      </c>
      <c r="G5" s="38">
        <f>G27</f>
        <v>0.19581096457956468</v>
      </c>
      <c r="I5" s="7">
        <f>I27</f>
        <v>8.0212566333604247</v>
      </c>
    </row>
    <row r="6" spans="5:13" x14ac:dyDescent="0.25">
      <c r="E6" t="s">
        <v>15</v>
      </c>
      <c r="F6" t="s">
        <v>3</v>
      </c>
      <c r="G6" s="38">
        <f>SUM(G19:G21)</f>
        <v>8.753858610025091E-3</v>
      </c>
      <c r="H6" s="8" t="s">
        <v>41</v>
      </c>
      <c r="I6" s="7">
        <f>SUM(I19:I21)</f>
        <v>0.35859558015011717</v>
      </c>
      <c r="J6" s="8" t="s">
        <v>41</v>
      </c>
    </row>
    <row r="7" spans="5:13" x14ac:dyDescent="0.25">
      <c r="E7" t="s">
        <v>16</v>
      </c>
      <c r="F7" t="s">
        <v>3</v>
      </c>
      <c r="G7" s="38">
        <f>G26</f>
        <v>2.2429538425628756E-3</v>
      </c>
      <c r="I7" s="7">
        <f>I26</f>
        <v>9.1881005880384378E-2</v>
      </c>
    </row>
    <row r="8" spans="5:13" x14ac:dyDescent="0.25">
      <c r="E8" t="s">
        <v>14</v>
      </c>
      <c r="F8" t="s">
        <v>2</v>
      </c>
      <c r="G8" s="38">
        <f>G36</f>
        <v>0.1926184710123312</v>
      </c>
      <c r="I8" s="7">
        <f>I36</f>
        <v>8.8190277777777784</v>
      </c>
    </row>
    <row r="9" spans="5:13" x14ac:dyDescent="0.25">
      <c r="E9" t="s">
        <v>17</v>
      </c>
      <c r="F9" t="s">
        <v>2</v>
      </c>
      <c r="G9" s="38">
        <f>G38</f>
        <v>3.5876303775197051</v>
      </c>
      <c r="I9" s="7">
        <f>I38</f>
        <v>164.25949074074074</v>
      </c>
    </row>
    <row r="10" spans="5:13" x14ac:dyDescent="0.25">
      <c r="E10" t="s">
        <v>15</v>
      </c>
      <c r="F10" t="s">
        <v>2</v>
      </c>
      <c r="G10" s="38">
        <f>SUM(G30:G32)</f>
        <v>0.13760098285564054</v>
      </c>
      <c r="H10" s="8" t="s">
        <v>41</v>
      </c>
      <c r="I10" s="7">
        <f>SUM(I30:I32)</f>
        <v>6.3000546296296296</v>
      </c>
      <c r="J10" s="8" t="s">
        <v>41</v>
      </c>
    </row>
    <row r="11" spans="5:13" x14ac:dyDescent="0.25">
      <c r="E11" t="s">
        <v>16</v>
      </c>
      <c r="F11" t="s">
        <v>2</v>
      </c>
      <c r="G11" s="38">
        <f>G37</f>
        <v>1.13555217375917E-2</v>
      </c>
      <c r="I11" s="7">
        <f>I37</f>
        <v>0.51991203703703703</v>
      </c>
    </row>
    <row r="12" spans="5:13" x14ac:dyDescent="0.25">
      <c r="F12" s="8" t="s">
        <v>42</v>
      </c>
      <c r="G12" s="38" t="s">
        <v>44</v>
      </c>
      <c r="I12" s="38"/>
    </row>
    <row r="13" spans="5:13" x14ac:dyDescent="0.25">
      <c r="F13" s="8"/>
      <c r="G13" s="38"/>
    </row>
    <row r="14" spans="5:13" x14ac:dyDescent="0.25">
      <c r="E14" t="s">
        <v>68</v>
      </c>
      <c r="F14" s="8" t="s">
        <v>3</v>
      </c>
      <c r="G14" s="39">
        <f>4000000/10000</f>
        <v>400</v>
      </c>
      <c r="I14" s="6">
        <f>G14*41</f>
        <v>16400</v>
      </c>
      <c r="J14" s="8" t="s">
        <v>69</v>
      </c>
    </row>
    <row r="15" spans="5:13" x14ac:dyDescent="0.25">
      <c r="E15" t="s">
        <v>68</v>
      </c>
      <c r="F15" s="8" t="s">
        <v>2</v>
      </c>
      <c r="G15" s="39">
        <f>ROUND(G14*(K16+M16)/2,0)</f>
        <v>2070</v>
      </c>
      <c r="H15" s="39"/>
      <c r="I15" s="40">
        <f t="shared" ref="I15" si="0">ROUND(I14*(M16+O16)/2,0)</f>
        <v>41515</v>
      </c>
      <c r="J15" t="s">
        <v>70</v>
      </c>
    </row>
    <row r="16" spans="5:13" x14ac:dyDescent="0.25">
      <c r="F16" s="8" t="s">
        <v>71</v>
      </c>
      <c r="G16" s="8"/>
      <c r="J16" s="36" t="s">
        <v>14</v>
      </c>
      <c r="K16" s="41">
        <f>G8/G4</f>
        <v>5.2870274814016716</v>
      </c>
      <c r="L16" s="36" t="s">
        <v>62</v>
      </c>
      <c r="M16" s="41">
        <f>G11/G7</f>
        <v>5.0627531971930786</v>
      </c>
    </row>
    <row r="17" spans="1:11" ht="14.4" x14ac:dyDescent="0.3">
      <c r="A17" s="1"/>
      <c r="F17" s="8"/>
      <c r="G17" s="38"/>
    </row>
    <row r="18" spans="1:11" ht="39.6" x14ac:dyDescent="0.25">
      <c r="A18" t="s">
        <v>18</v>
      </c>
      <c r="B18" t="s">
        <v>19</v>
      </c>
      <c r="C18" t="s">
        <v>20</v>
      </c>
      <c r="D18" t="s">
        <v>21</v>
      </c>
      <c r="E18" t="s">
        <v>22</v>
      </c>
      <c r="F18" s="3" t="s">
        <v>23</v>
      </c>
      <c r="G18" s="42" t="s">
        <v>24</v>
      </c>
      <c r="H18" s="3" t="s">
        <v>25</v>
      </c>
      <c r="I18" s="3" t="s">
        <v>26</v>
      </c>
    </row>
    <row r="19" spans="1:11" x14ac:dyDescent="0.25">
      <c r="A19" t="s">
        <v>27</v>
      </c>
      <c r="B19">
        <v>23</v>
      </c>
      <c r="C19" t="s">
        <v>28</v>
      </c>
      <c r="D19">
        <v>117</v>
      </c>
      <c r="E19" t="s">
        <v>29</v>
      </c>
      <c r="F19">
        <v>1.2253297599976044E-3</v>
      </c>
      <c r="G19" s="8">
        <v>1.2251925657933128E-3</v>
      </c>
      <c r="H19">
        <v>5.0195498774874343E-2</v>
      </c>
      <c r="I19" s="6">
        <v>5.0189140412104989E-2</v>
      </c>
      <c r="K19">
        <f>I19/G19</f>
        <v>40.964287421714396</v>
      </c>
    </row>
    <row r="20" spans="1:11" x14ac:dyDescent="0.25">
      <c r="A20" t="s">
        <v>27</v>
      </c>
      <c r="B20">
        <v>23</v>
      </c>
      <c r="C20" t="s">
        <v>28</v>
      </c>
      <c r="D20">
        <v>116</v>
      </c>
      <c r="E20" t="s">
        <v>30</v>
      </c>
      <c r="F20">
        <v>2.149541105837613E-3</v>
      </c>
      <c r="G20" s="8">
        <v>2.1493989613117813E-3</v>
      </c>
      <c r="H20">
        <v>8.8055714850853603E-2</v>
      </c>
      <c r="I20" s="6">
        <v>8.8048596835110196E-2</v>
      </c>
      <c r="K20">
        <f t="shared" ref="K20:K27" si="1">I20/G20</f>
        <v>40.964287421714396</v>
      </c>
    </row>
    <row r="21" spans="1:11" x14ac:dyDescent="0.25">
      <c r="A21" t="s">
        <v>27</v>
      </c>
      <c r="B21">
        <v>23</v>
      </c>
      <c r="C21" t="s">
        <v>28</v>
      </c>
      <c r="D21">
        <v>110</v>
      </c>
      <c r="E21" t="s">
        <v>31</v>
      </c>
      <c r="F21">
        <v>7.0148822446137954E-3</v>
      </c>
      <c r="G21" s="8">
        <v>5.3792670829199973E-3</v>
      </c>
      <c r="H21">
        <v>0.28736387918635709</v>
      </c>
      <c r="I21" s="6">
        <v>0.22035784290290195</v>
      </c>
      <c r="K21">
        <f t="shared" si="1"/>
        <v>40.964287421714396</v>
      </c>
    </row>
    <row r="22" spans="1:11" x14ac:dyDescent="0.25">
      <c r="A22" t="s">
        <v>27</v>
      </c>
      <c r="B22">
        <v>23</v>
      </c>
      <c r="C22" t="s">
        <v>28</v>
      </c>
      <c r="D22">
        <v>107</v>
      </c>
      <c r="E22" t="s">
        <v>32</v>
      </c>
      <c r="F22">
        <v>8.1689149735742848E-3</v>
      </c>
      <c r="G22" s="8">
        <v>8.1679990663476691E-3</v>
      </c>
      <c r="H22">
        <v>0.33463870293079495</v>
      </c>
      <c r="I22">
        <v>0.33459626141416071</v>
      </c>
      <c r="K22">
        <f t="shared" si="1"/>
        <v>40.964287421714388</v>
      </c>
    </row>
    <row r="23" spans="1:11" x14ac:dyDescent="0.25">
      <c r="A23" t="s">
        <v>27</v>
      </c>
      <c r="B23">
        <v>23</v>
      </c>
      <c r="C23" t="s">
        <v>28</v>
      </c>
      <c r="D23">
        <v>106</v>
      </c>
      <c r="E23" t="s">
        <v>33</v>
      </c>
      <c r="F23">
        <v>1.7196328846700904E-2</v>
      </c>
      <c r="G23" s="8">
        <v>1.7195250043764952E-2</v>
      </c>
      <c r="H23">
        <v>0.70444571880682882</v>
      </c>
      <c r="I23">
        <v>0.70439116508103461</v>
      </c>
      <c r="K23">
        <f t="shared" si="1"/>
        <v>40.964287421714403</v>
      </c>
    </row>
    <row r="24" spans="1:11" x14ac:dyDescent="0.25">
      <c r="A24" t="s">
        <v>27</v>
      </c>
      <c r="B24">
        <v>23</v>
      </c>
      <c r="C24" t="s">
        <v>28</v>
      </c>
      <c r="D24">
        <v>100</v>
      </c>
      <c r="E24" t="s">
        <v>34</v>
      </c>
      <c r="F24">
        <v>7.9018879789193152E-3</v>
      </c>
      <c r="G24" s="8">
        <v>6.0632695337573669E-3</v>
      </c>
      <c r="H24">
        <v>0.32369997148017871</v>
      </c>
      <c r="I24">
        <v>0.24837751589616103</v>
      </c>
      <c r="K24">
        <f t="shared" si="1"/>
        <v>40.964287421714396</v>
      </c>
    </row>
    <row r="25" spans="1:11" x14ac:dyDescent="0.25">
      <c r="A25" t="s">
        <v>27</v>
      </c>
      <c r="B25">
        <v>23</v>
      </c>
      <c r="C25" t="s">
        <v>28</v>
      </c>
      <c r="D25">
        <v>87</v>
      </c>
      <c r="E25" t="s">
        <v>35</v>
      </c>
      <c r="F25">
        <v>5.9909942956386339E-2</v>
      </c>
      <c r="G25" s="8">
        <v>3.6432281029351699E-2</v>
      </c>
      <c r="H25">
        <v>2.4542042203202192</v>
      </c>
      <c r="I25" s="6">
        <v>1.4924224315150356</v>
      </c>
      <c r="K25">
        <f t="shared" si="1"/>
        <v>40.964287421714388</v>
      </c>
    </row>
    <row r="26" spans="1:11" x14ac:dyDescent="0.25">
      <c r="A26" t="s">
        <v>27</v>
      </c>
      <c r="B26">
        <v>23</v>
      </c>
      <c r="C26" t="s">
        <v>28</v>
      </c>
      <c r="D26">
        <v>31</v>
      </c>
      <c r="E26" t="s">
        <v>36</v>
      </c>
      <c r="F26">
        <v>2.4337410728990433E-3</v>
      </c>
      <c r="G26" s="8">
        <v>2.2429538425628756E-3</v>
      </c>
      <c r="H26">
        <v>9.9697935226272585E-2</v>
      </c>
      <c r="I26" s="6">
        <v>9.1881005880384378E-2</v>
      </c>
      <c r="K26">
        <f t="shared" si="1"/>
        <v>40.964287421714396</v>
      </c>
    </row>
    <row r="27" spans="1:11" x14ac:dyDescent="0.25">
      <c r="A27" t="s">
        <v>27</v>
      </c>
      <c r="B27">
        <v>23</v>
      </c>
      <c r="C27" t="s">
        <v>28</v>
      </c>
      <c r="D27">
        <v>3</v>
      </c>
      <c r="E27" t="s">
        <v>37</v>
      </c>
      <c r="F27">
        <v>0.31439565210881704</v>
      </c>
      <c r="G27" s="8">
        <v>0.19581096457956468</v>
      </c>
      <c r="H27">
        <v>12.87918329045138</v>
      </c>
      <c r="I27" s="6">
        <v>8.0212566333604247</v>
      </c>
      <c r="K27">
        <f t="shared" si="1"/>
        <v>40.964287421714396</v>
      </c>
    </row>
    <row r="28" spans="1:11" ht="14.4" x14ac:dyDescent="0.3">
      <c r="A28" s="4" t="s">
        <v>38</v>
      </c>
      <c r="G28" s="8"/>
    </row>
    <row r="29" spans="1:11" ht="39.6" x14ac:dyDescent="0.25">
      <c r="A29" t="s">
        <v>18</v>
      </c>
      <c r="B29" t="s">
        <v>19</v>
      </c>
      <c r="C29" t="s">
        <v>20</v>
      </c>
      <c r="D29" t="s">
        <v>21</v>
      </c>
      <c r="E29" t="s">
        <v>22</v>
      </c>
      <c r="F29" s="3" t="s">
        <v>23</v>
      </c>
      <c r="G29" s="42" t="s">
        <v>24</v>
      </c>
      <c r="H29" s="3" t="s">
        <v>25</v>
      </c>
      <c r="I29" s="3" t="s">
        <v>26</v>
      </c>
    </row>
    <row r="30" spans="1:11" x14ac:dyDescent="0.25">
      <c r="A30" t="s">
        <v>39</v>
      </c>
      <c r="B30">
        <v>23</v>
      </c>
      <c r="C30" t="s">
        <v>28</v>
      </c>
      <c r="D30">
        <v>117</v>
      </c>
      <c r="E30" t="s">
        <v>29</v>
      </c>
      <c r="F30">
        <v>3.3301485860361079E-3</v>
      </c>
      <c r="G30" s="8">
        <v>3.3234373657042029E-3</v>
      </c>
      <c r="H30">
        <v>0.15246694284397608</v>
      </c>
      <c r="I30" s="6">
        <v>0.15216342592592594</v>
      </c>
    </row>
    <row r="31" spans="1:11" x14ac:dyDescent="0.25">
      <c r="A31" t="s">
        <v>39</v>
      </c>
      <c r="B31">
        <v>23</v>
      </c>
      <c r="C31" t="s">
        <v>28</v>
      </c>
      <c r="D31">
        <v>116</v>
      </c>
      <c r="E31" t="s">
        <v>30</v>
      </c>
      <c r="F31">
        <v>9.8500292911540711E-3</v>
      </c>
      <c r="G31" s="8">
        <v>9.8254723420175844E-3</v>
      </c>
      <c r="H31">
        <v>0.45097202546553106</v>
      </c>
      <c r="I31" s="6">
        <v>0.44985879629629627</v>
      </c>
    </row>
    <row r="32" spans="1:11" x14ac:dyDescent="0.25">
      <c r="A32" t="s">
        <v>39</v>
      </c>
      <c r="B32">
        <v>23</v>
      </c>
      <c r="C32" t="s">
        <v>28</v>
      </c>
      <c r="D32">
        <v>110</v>
      </c>
      <c r="E32" t="s">
        <v>31</v>
      </c>
      <c r="F32">
        <v>0.19145017840975662</v>
      </c>
      <c r="G32" s="8">
        <v>0.12445207314791876</v>
      </c>
      <c r="H32">
        <v>8.7653216230252884</v>
      </c>
      <c r="I32" s="6">
        <v>5.6980324074074078</v>
      </c>
    </row>
    <row r="33" spans="1:9" x14ac:dyDescent="0.25">
      <c r="A33" t="s">
        <v>39</v>
      </c>
      <c r="B33">
        <v>23</v>
      </c>
      <c r="C33" t="s">
        <v>28</v>
      </c>
      <c r="D33">
        <v>107</v>
      </c>
      <c r="E33" t="s">
        <v>32</v>
      </c>
      <c r="F33">
        <v>2.2201097086861587E-2</v>
      </c>
      <c r="G33" s="8">
        <v>2.2156367074336041E-2</v>
      </c>
      <c r="H33">
        <v>1.016451162212312</v>
      </c>
      <c r="I33">
        <v>1.0144282407407408</v>
      </c>
    </row>
    <row r="34" spans="1:9" x14ac:dyDescent="0.25">
      <c r="A34" t="s">
        <v>39</v>
      </c>
      <c r="B34">
        <v>23</v>
      </c>
      <c r="C34" t="s">
        <v>28</v>
      </c>
      <c r="D34">
        <v>106</v>
      </c>
      <c r="E34" t="s">
        <v>33</v>
      </c>
      <c r="F34">
        <v>7.8800127815945045E-2</v>
      </c>
      <c r="G34" s="8">
        <v>7.8604183203482461E-2</v>
      </c>
      <c r="H34">
        <v>3.607771327138444</v>
      </c>
      <c r="I34">
        <v>3.5988888888888888</v>
      </c>
    </row>
    <row r="35" spans="1:9" x14ac:dyDescent="0.25">
      <c r="A35" t="s">
        <v>39</v>
      </c>
      <c r="B35">
        <v>23</v>
      </c>
      <c r="C35" t="s">
        <v>28</v>
      </c>
      <c r="D35">
        <v>100</v>
      </c>
      <c r="E35" t="s">
        <v>34</v>
      </c>
      <c r="F35">
        <v>0.20822495606326888</v>
      </c>
      <c r="G35" s="8">
        <v>0.13536915228701002</v>
      </c>
      <c r="H35">
        <v>9.5333351214147957</v>
      </c>
      <c r="I35">
        <v>6.1978703703703708</v>
      </c>
    </row>
    <row r="36" spans="1:9" x14ac:dyDescent="0.25">
      <c r="A36" t="s">
        <v>39</v>
      </c>
      <c r="B36">
        <v>23</v>
      </c>
      <c r="C36" t="s">
        <v>28</v>
      </c>
      <c r="D36">
        <v>87</v>
      </c>
      <c r="E36" t="s">
        <v>35</v>
      </c>
      <c r="F36">
        <v>0.29181711668530647</v>
      </c>
      <c r="G36" s="8">
        <v>0.1926184710123312</v>
      </c>
      <c r="H36">
        <v>13.360504043908779</v>
      </c>
      <c r="I36" s="6">
        <v>8.8190277777777784</v>
      </c>
    </row>
    <row r="37" spans="1:9" x14ac:dyDescent="0.25">
      <c r="A37" t="s">
        <v>39</v>
      </c>
      <c r="B37">
        <v>23</v>
      </c>
      <c r="C37" t="s">
        <v>28</v>
      </c>
      <c r="D37">
        <v>31</v>
      </c>
      <c r="E37" t="s">
        <v>36</v>
      </c>
      <c r="F37">
        <v>1.1755285721893806E-2</v>
      </c>
      <c r="G37" s="8">
        <v>1.13555217375917E-2</v>
      </c>
      <c r="H37">
        <v>0.53820195404793192</v>
      </c>
      <c r="I37" s="6">
        <v>0.51991203703703703</v>
      </c>
    </row>
    <row r="38" spans="1:9" x14ac:dyDescent="0.25">
      <c r="A38" t="s">
        <v>39</v>
      </c>
      <c r="B38">
        <v>23</v>
      </c>
      <c r="C38" t="s">
        <v>28</v>
      </c>
      <c r="D38">
        <v>3</v>
      </c>
      <c r="E38" t="s">
        <v>37</v>
      </c>
      <c r="F38">
        <v>5.130958087021356</v>
      </c>
      <c r="G38" s="8">
        <v>3.5876303775197051</v>
      </c>
      <c r="H38">
        <v>234.91489138624266</v>
      </c>
      <c r="I38" s="6">
        <v>164.25949074074074</v>
      </c>
    </row>
    <row r="39" spans="1:9" ht="14.4" x14ac:dyDescent="0.3">
      <c r="A39" s="4" t="s">
        <v>40</v>
      </c>
    </row>
    <row r="41" spans="1:9" ht="13.8" thickBot="1" x14ac:dyDescent="0.3">
      <c r="F41" s="240" t="s">
        <v>116</v>
      </c>
      <c r="G41" s="240"/>
      <c r="H41" s="240"/>
      <c r="I41" s="240"/>
    </row>
    <row r="42" spans="1:9" x14ac:dyDescent="0.25">
      <c r="A42" s="8"/>
      <c r="C42" s="8"/>
      <c r="E42" s="36" t="s">
        <v>0</v>
      </c>
      <c r="F42" t="s">
        <v>17</v>
      </c>
      <c r="G42" t="s">
        <v>62</v>
      </c>
      <c r="H42" t="s">
        <v>63</v>
      </c>
      <c r="I42" t="s">
        <v>64</v>
      </c>
    </row>
    <row r="43" spans="1:9" x14ac:dyDescent="0.25">
      <c r="E43">
        <v>2021</v>
      </c>
      <c r="F43" s="50">
        <v>15600</v>
      </c>
      <c r="G43" s="50">
        <v>41500</v>
      </c>
      <c r="H43" s="50">
        <v>748600</v>
      </c>
      <c r="I43" s="50">
        <v>52</v>
      </c>
    </row>
    <row r="44" spans="1:9" x14ac:dyDescent="0.25">
      <c r="E44">
        <v>2022</v>
      </c>
      <c r="F44" s="50">
        <v>15800</v>
      </c>
      <c r="G44" s="50">
        <v>42300</v>
      </c>
      <c r="H44" s="50">
        <v>761600</v>
      </c>
      <c r="I44" s="50">
        <v>53</v>
      </c>
    </row>
    <row r="45" spans="1:9" x14ac:dyDescent="0.25">
      <c r="E45">
        <v>2023</v>
      </c>
      <c r="F45" s="50">
        <v>16000</v>
      </c>
      <c r="G45" s="50">
        <v>43100</v>
      </c>
      <c r="H45" s="50">
        <v>774700</v>
      </c>
      <c r="I45" s="50">
        <v>54</v>
      </c>
    </row>
    <row r="46" spans="1:9" x14ac:dyDescent="0.25">
      <c r="E46">
        <v>2024</v>
      </c>
      <c r="F46" s="50">
        <v>16200</v>
      </c>
      <c r="G46" s="50">
        <v>44000</v>
      </c>
      <c r="H46" s="50">
        <v>788100</v>
      </c>
      <c r="I46" s="50">
        <v>55</v>
      </c>
    </row>
    <row r="47" spans="1:9" x14ac:dyDescent="0.25">
      <c r="E47">
        <v>2025</v>
      </c>
      <c r="F47" s="50">
        <v>16500</v>
      </c>
      <c r="G47" s="50">
        <v>44900</v>
      </c>
      <c r="H47" s="50">
        <v>801700</v>
      </c>
      <c r="I47" s="50">
        <v>56</v>
      </c>
    </row>
    <row r="48" spans="1:9" x14ac:dyDescent="0.25">
      <c r="C48" s="9"/>
      <c r="E48">
        <v>2026</v>
      </c>
      <c r="F48" s="50">
        <v>16800</v>
      </c>
      <c r="G48" s="50">
        <v>45700</v>
      </c>
      <c r="H48" s="50">
        <v>814500</v>
      </c>
      <c r="I48" s="50">
        <v>57</v>
      </c>
    </row>
    <row r="49" spans="3:9" x14ac:dyDescent="0.25">
      <c r="C49" s="9"/>
      <c r="E49">
        <v>2027</v>
      </c>
      <c r="F49" s="50">
        <v>17100</v>
      </c>
      <c r="G49" s="50">
        <v>46500</v>
      </c>
      <c r="H49" s="50">
        <v>827400</v>
      </c>
      <c r="I49" s="50">
        <v>58</v>
      </c>
    </row>
    <row r="50" spans="3:9" x14ac:dyDescent="0.25">
      <c r="C50" s="9"/>
      <c r="E50">
        <v>2028</v>
      </c>
      <c r="F50" s="50">
        <v>17400</v>
      </c>
      <c r="G50" s="50">
        <v>47300</v>
      </c>
      <c r="H50" s="50">
        <v>840600</v>
      </c>
      <c r="I50" s="50">
        <v>60</v>
      </c>
    </row>
    <row r="51" spans="3:9" x14ac:dyDescent="0.25">
      <c r="C51" s="9"/>
      <c r="E51">
        <v>2029</v>
      </c>
      <c r="F51" s="50">
        <v>17700</v>
      </c>
      <c r="G51" s="50">
        <v>48200</v>
      </c>
      <c r="H51" s="50">
        <v>854000</v>
      </c>
      <c r="I51" s="50">
        <v>61</v>
      </c>
    </row>
    <row r="52" spans="3:9" x14ac:dyDescent="0.25">
      <c r="E52">
        <v>2030</v>
      </c>
      <c r="F52" s="50">
        <v>18100</v>
      </c>
      <c r="G52" s="50">
        <v>49100</v>
      </c>
      <c r="H52" s="50">
        <v>867600</v>
      </c>
      <c r="I52" s="50">
        <v>62</v>
      </c>
    </row>
    <row r="53" spans="3:9" x14ac:dyDescent="0.25">
      <c r="E53">
        <v>2031</v>
      </c>
      <c r="F53" s="50">
        <v>18100</v>
      </c>
      <c r="G53" s="50">
        <v>49100</v>
      </c>
      <c r="H53" s="50">
        <v>852700</v>
      </c>
      <c r="I53" s="50">
        <v>63</v>
      </c>
    </row>
    <row r="54" spans="3:9" x14ac:dyDescent="0.25">
      <c r="E54">
        <v>2032</v>
      </c>
      <c r="F54" s="50">
        <v>18100</v>
      </c>
      <c r="G54" s="50">
        <v>49100</v>
      </c>
      <c r="H54" s="50">
        <v>852700</v>
      </c>
      <c r="I54" s="50">
        <v>64</v>
      </c>
    </row>
    <row r="55" spans="3:9" x14ac:dyDescent="0.25">
      <c r="E55">
        <v>2033</v>
      </c>
      <c r="F55" s="50">
        <v>18100</v>
      </c>
      <c r="G55" s="50">
        <v>49100</v>
      </c>
      <c r="H55" s="50">
        <v>852700</v>
      </c>
      <c r="I55" s="50">
        <v>65</v>
      </c>
    </row>
    <row r="56" spans="3:9" x14ac:dyDescent="0.25">
      <c r="E56">
        <v>2034</v>
      </c>
      <c r="F56" s="50">
        <v>18100</v>
      </c>
      <c r="G56" s="50">
        <v>49100</v>
      </c>
      <c r="H56" s="50">
        <v>852700</v>
      </c>
      <c r="I56" s="50">
        <v>66</v>
      </c>
    </row>
    <row r="57" spans="3:9" x14ac:dyDescent="0.25">
      <c r="E57">
        <v>2035</v>
      </c>
      <c r="F57" s="50">
        <v>18100</v>
      </c>
      <c r="G57" s="50">
        <v>49100</v>
      </c>
      <c r="H57" s="50">
        <v>852700</v>
      </c>
      <c r="I57" s="50">
        <v>67</v>
      </c>
    </row>
    <row r="58" spans="3:9" x14ac:dyDescent="0.25">
      <c r="E58">
        <v>2036</v>
      </c>
      <c r="F58" s="50">
        <v>18100</v>
      </c>
      <c r="G58" s="50">
        <v>49100</v>
      </c>
      <c r="H58" s="50">
        <v>852700</v>
      </c>
      <c r="I58" s="50">
        <v>69</v>
      </c>
    </row>
    <row r="59" spans="3:9" x14ac:dyDescent="0.25">
      <c r="E59">
        <v>2037</v>
      </c>
      <c r="F59" s="50">
        <v>18100</v>
      </c>
      <c r="G59" s="50">
        <v>49100</v>
      </c>
      <c r="H59" s="50">
        <v>852700</v>
      </c>
      <c r="I59" s="50">
        <v>70</v>
      </c>
    </row>
    <row r="60" spans="3:9" x14ac:dyDescent="0.25">
      <c r="E60">
        <v>2038</v>
      </c>
      <c r="F60" s="50">
        <v>18100</v>
      </c>
      <c r="G60" s="50">
        <v>49100</v>
      </c>
      <c r="H60" s="50">
        <v>852700</v>
      </c>
      <c r="I60" s="50">
        <v>71</v>
      </c>
    </row>
    <row r="61" spans="3:9" x14ac:dyDescent="0.25">
      <c r="E61">
        <v>2039</v>
      </c>
      <c r="F61" s="50">
        <v>18100</v>
      </c>
      <c r="G61" s="50">
        <v>49100</v>
      </c>
      <c r="H61" s="50">
        <v>852700</v>
      </c>
      <c r="I61" s="50">
        <v>72</v>
      </c>
    </row>
    <row r="62" spans="3:9" x14ac:dyDescent="0.25">
      <c r="E62">
        <v>2040</v>
      </c>
      <c r="F62" s="50">
        <v>18100</v>
      </c>
      <c r="G62" s="50">
        <v>49100</v>
      </c>
      <c r="H62" s="50">
        <v>852700</v>
      </c>
      <c r="I62" s="50">
        <v>73</v>
      </c>
    </row>
    <row r="63" spans="3:9" x14ac:dyDescent="0.25">
      <c r="E63">
        <v>2041</v>
      </c>
      <c r="F63" s="50">
        <v>18100</v>
      </c>
      <c r="G63" s="50">
        <v>49100</v>
      </c>
      <c r="H63" s="50">
        <v>852700</v>
      </c>
      <c r="I63" s="50">
        <v>74</v>
      </c>
    </row>
    <row r="64" spans="3:9" x14ac:dyDescent="0.25">
      <c r="E64">
        <v>2042</v>
      </c>
      <c r="F64" s="50">
        <v>18100</v>
      </c>
      <c r="G64" s="50">
        <v>49100</v>
      </c>
      <c r="H64" s="50">
        <v>852700</v>
      </c>
      <c r="I64" s="50">
        <v>75</v>
      </c>
    </row>
    <row r="65" spans="5:9" x14ac:dyDescent="0.25">
      <c r="E65">
        <v>2043</v>
      </c>
      <c r="F65" s="50">
        <v>18100</v>
      </c>
      <c r="G65" s="50">
        <v>49100</v>
      </c>
      <c r="H65" s="50">
        <v>852700</v>
      </c>
      <c r="I65" s="50">
        <v>77</v>
      </c>
    </row>
    <row r="66" spans="5:9" x14ac:dyDescent="0.25">
      <c r="E66">
        <v>2044</v>
      </c>
      <c r="F66" s="50">
        <v>18100</v>
      </c>
      <c r="G66" s="50">
        <v>49100</v>
      </c>
      <c r="H66" s="50">
        <v>852700</v>
      </c>
      <c r="I66" s="50">
        <v>78</v>
      </c>
    </row>
    <row r="67" spans="5:9" x14ac:dyDescent="0.25">
      <c r="E67">
        <v>2045</v>
      </c>
      <c r="F67" s="50">
        <v>18100</v>
      </c>
      <c r="G67" s="50">
        <v>49100</v>
      </c>
      <c r="H67" s="50">
        <v>852700</v>
      </c>
      <c r="I67" s="50">
        <v>79</v>
      </c>
    </row>
    <row r="68" spans="5:9" x14ac:dyDescent="0.25">
      <c r="E68">
        <v>2046</v>
      </c>
      <c r="F68" s="50">
        <v>18100</v>
      </c>
      <c r="G68" s="50">
        <v>49100</v>
      </c>
      <c r="H68" s="50">
        <v>852700</v>
      </c>
      <c r="I68" s="50">
        <v>80</v>
      </c>
    </row>
    <row r="69" spans="5:9" x14ac:dyDescent="0.25">
      <c r="E69">
        <v>2047</v>
      </c>
      <c r="F69" s="50">
        <v>18100</v>
      </c>
      <c r="G69" s="50">
        <v>49100</v>
      </c>
      <c r="H69" s="50">
        <v>852700</v>
      </c>
      <c r="I69" s="50">
        <v>81</v>
      </c>
    </row>
    <row r="70" spans="5:9" x14ac:dyDescent="0.25">
      <c r="E70">
        <v>2048</v>
      </c>
      <c r="F70" s="50">
        <v>18100</v>
      </c>
      <c r="G70" s="50">
        <v>49100</v>
      </c>
      <c r="H70" s="50">
        <v>852700</v>
      </c>
      <c r="I70" s="50">
        <v>82</v>
      </c>
    </row>
    <row r="71" spans="5:9" x14ac:dyDescent="0.25">
      <c r="E71">
        <v>2049</v>
      </c>
      <c r="F71" s="50">
        <v>18100</v>
      </c>
      <c r="G71" s="50">
        <v>49100</v>
      </c>
      <c r="H71" s="50">
        <v>852700</v>
      </c>
      <c r="I71" s="50">
        <v>83</v>
      </c>
    </row>
    <row r="72" spans="5:9" x14ac:dyDescent="0.25">
      <c r="E72">
        <v>2050</v>
      </c>
      <c r="F72" s="50">
        <v>18100</v>
      </c>
      <c r="G72" s="50">
        <v>49100</v>
      </c>
      <c r="H72" s="50">
        <v>852700</v>
      </c>
      <c r="I72" s="50">
        <v>85</v>
      </c>
    </row>
    <row r="73" spans="5:9" x14ac:dyDescent="0.25">
      <c r="E73">
        <v>2051</v>
      </c>
      <c r="F73" s="50">
        <f>F72</f>
        <v>18100</v>
      </c>
      <c r="G73" s="50">
        <f t="shared" ref="G73:I73" si="2">G72</f>
        <v>49100</v>
      </c>
      <c r="H73" s="50">
        <f t="shared" si="2"/>
        <v>852700</v>
      </c>
      <c r="I73" s="50">
        <f t="shared" si="2"/>
        <v>85</v>
      </c>
    </row>
    <row r="74" spans="5:9" x14ac:dyDescent="0.25">
      <c r="E74">
        <v>2052</v>
      </c>
      <c r="F74" s="50">
        <f t="shared" ref="F74:F80" si="3">F73</f>
        <v>18100</v>
      </c>
      <c r="G74" s="50">
        <f t="shared" ref="G74:G80" si="4">G73</f>
        <v>49100</v>
      </c>
      <c r="H74" s="50">
        <f t="shared" ref="H74:H80" si="5">H73</f>
        <v>852700</v>
      </c>
      <c r="I74" s="50">
        <f t="shared" ref="I74:I80" si="6">I73</f>
        <v>85</v>
      </c>
    </row>
    <row r="75" spans="5:9" x14ac:dyDescent="0.25">
      <c r="E75">
        <v>2053</v>
      </c>
      <c r="F75" s="50">
        <f t="shared" si="3"/>
        <v>18100</v>
      </c>
      <c r="G75" s="50">
        <f t="shared" si="4"/>
        <v>49100</v>
      </c>
      <c r="H75" s="50">
        <f t="shared" si="5"/>
        <v>852700</v>
      </c>
      <c r="I75" s="50">
        <f t="shared" si="6"/>
        <v>85</v>
      </c>
    </row>
    <row r="76" spans="5:9" x14ac:dyDescent="0.25">
      <c r="E76">
        <v>2054</v>
      </c>
      <c r="F76" s="50">
        <f t="shared" si="3"/>
        <v>18100</v>
      </c>
      <c r="G76" s="50">
        <f t="shared" si="4"/>
        <v>49100</v>
      </c>
      <c r="H76" s="50">
        <f t="shared" si="5"/>
        <v>852700</v>
      </c>
      <c r="I76" s="50">
        <f t="shared" si="6"/>
        <v>85</v>
      </c>
    </row>
    <row r="77" spans="5:9" x14ac:dyDescent="0.25">
      <c r="E77">
        <v>2055</v>
      </c>
      <c r="F77" s="50">
        <f t="shared" si="3"/>
        <v>18100</v>
      </c>
      <c r="G77" s="50">
        <f t="shared" si="4"/>
        <v>49100</v>
      </c>
      <c r="H77" s="50">
        <f t="shared" si="5"/>
        <v>852700</v>
      </c>
      <c r="I77" s="50">
        <f t="shared" si="6"/>
        <v>85</v>
      </c>
    </row>
    <row r="78" spans="5:9" x14ac:dyDescent="0.25">
      <c r="E78">
        <v>2056</v>
      </c>
      <c r="F78" s="50">
        <f t="shared" si="3"/>
        <v>18100</v>
      </c>
      <c r="G78" s="50">
        <f t="shared" si="4"/>
        <v>49100</v>
      </c>
      <c r="H78" s="50">
        <f t="shared" si="5"/>
        <v>852700</v>
      </c>
      <c r="I78" s="50">
        <f t="shared" si="6"/>
        <v>85</v>
      </c>
    </row>
    <row r="79" spans="5:9" x14ac:dyDescent="0.25">
      <c r="E79">
        <v>2057</v>
      </c>
      <c r="F79" s="50">
        <f t="shared" si="3"/>
        <v>18100</v>
      </c>
      <c r="G79" s="50">
        <f t="shared" si="4"/>
        <v>49100</v>
      </c>
      <c r="H79" s="50">
        <f t="shared" si="5"/>
        <v>852700</v>
      </c>
      <c r="I79" s="50">
        <f t="shared" si="6"/>
        <v>85</v>
      </c>
    </row>
    <row r="80" spans="5:9" x14ac:dyDescent="0.25">
      <c r="E80">
        <v>2058</v>
      </c>
      <c r="F80" s="50">
        <f t="shared" si="3"/>
        <v>18100</v>
      </c>
      <c r="G80" s="50">
        <f t="shared" si="4"/>
        <v>49100</v>
      </c>
      <c r="H80" s="50">
        <f t="shared" si="5"/>
        <v>852700</v>
      </c>
      <c r="I80" s="50">
        <f t="shared" si="6"/>
        <v>85</v>
      </c>
    </row>
  </sheetData>
  <mergeCells count="1">
    <mergeCell ref="F41:I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65FA6-39E9-4A93-9044-9D629B819C04}">
  <sheetPr>
    <tabColor rgb="FF00B050"/>
  </sheetPr>
  <dimension ref="A1:IF40"/>
  <sheetViews>
    <sheetView workbookViewId="0">
      <selection activeCell="R30" sqref="R30"/>
    </sheetView>
  </sheetViews>
  <sheetFormatPr defaultColWidth="9" defaultRowHeight="16.2" x14ac:dyDescent="0.25"/>
  <cols>
    <col min="1" max="1" width="5.109375" style="23" customWidth="1"/>
    <col min="2" max="2" width="13.88671875" style="23" customWidth="1"/>
    <col min="3" max="3" width="15.44140625" style="23" customWidth="1"/>
    <col min="4" max="4" width="12.88671875" style="23" customWidth="1"/>
    <col min="5" max="5" width="9" style="23"/>
    <col min="6" max="6" width="11.44140625" style="23" bestFit="1" customWidth="1"/>
    <col min="7" max="7" width="6.44140625" style="23" bestFit="1" customWidth="1"/>
    <col min="8" max="240" width="9" style="23"/>
    <col min="241" max="16384" width="9" style="11"/>
  </cols>
  <sheetData>
    <row r="1" spans="1:240" x14ac:dyDescent="0.3">
      <c r="B1" s="43"/>
      <c r="C1" s="44" t="s">
        <v>73</v>
      </c>
      <c r="D1" s="32">
        <f>SUM(C4:C11)</f>
        <v>55000000</v>
      </c>
    </row>
    <row r="2" spans="1:240" ht="16.8" thickBot="1" x14ac:dyDescent="0.3">
      <c r="A2" s="22"/>
      <c r="B2" s="228" t="s">
        <v>48</v>
      </c>
      <c r="C2" s="229"/>
      <c r="D2" s="22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</row>
    <row r="3" spans="1:240" ht="16.8" thickBot="1" x14ac:dyDescent="0.35">
      <c r="A3" s="57" t="s">
        <v>0</v>
      </c>
      <c r="B3" s="58" t="s">
        <v>1</v>
      </c>
      <c r="C3" s="58" t="s">
        <v>50</v>
      </c>
      <c r="D3" s="59" t="s">
        <v>51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</row>
    <row r="4" spans="1:240" x14ac:dyDescent="0.3">
      <c r="A4" s="60">
        <v>0</v>
      </c>
      <c r="B4" s="61">
        <v>2022</v>
      </c>
      <c r="C4" s="62">
        <f>'Project Cost Details'!B5+'Project Cost Details'!C5</f>
        <v>210000</v>
      </c>
      <c r="D4" s="63">
        <f>C4/(1+0.07)^A4</f>
        <v>210000</v>
      </c>
      <c r="E4" s="33" t="s">
        <v>86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</row>
    <row r="5" spans="1:240" x14ac:dyDescent="0.3">
      <c r="A5" s="64">
        <v>1</v>
      </c>
      <c r="B5" s="28">
        <f>B4+1</f>
        <v>2023</v>
      </c>
      <c r="C5" s="62">
        <f>'Project Cost Details'!D8</f>
        <v>16500000</v>
      </c>
      <c r="D5" s="63">
        <f>C5/(1+0.07)^A5</f>
        <v>15420560.74766355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</row>
    <row r="6" spans="1:240" x14ac:dyDescent="0.3">
      <c r="A6" s="65">
        <v>2</v>
      </c>
      <c r="B6" s="28">
        <f>B5+1</f>
        <v>2024</v>
      </c>
      <c r="C6" s="62">
        <f>'Project Cost Details'!E8</f>
        <v>22070000</v>
      </c>
      <c r="D6" s="63">
        <f>C6/(1+0.07)^A6</f>
        <v>19276792.732989781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</row>
    <row r="7" spans="1:240" x14ac:dyDescent="0.3">
      <c r="A7" s="65">
        <v>3</v>
      </c>
      <c r="B7" s="28">
        <f t="shared" ref="B7:B39" si="0">B6+1</f>
        <v>2025</v>
      </c>
      <c r="C7" s="62">
        <f>'Project Cost Details'!F8</f>
        <v>8300000</v>
      </c>
      <c r="D7" s="63">
        <f t="shared" ref="D7:D39" si="1">C7/(1+0.07)^A7</f>
        <v>6775272.3781940714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</row>
    <row r="8" spans="1:240" x14ac:dyDescent="0.3">
      <c r="A8" s="65">
        <v>4</v>
      </c>
      <c r="B8" s="28">
        <f t="shared" si="0"/>
        <v>2026</v>
      </c>
      <c r="C8" s="62">
        <f>'Project Cost Details'!G8</f>
        <v>7920000</v>
      </c>
      <c r="D8" s="63">
        <f t="shared" si="1"/>
        <v>6042130.0794163998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</row>
    <row r="9" spans="1:240" x14ac:dyDescent="0.3">
      <c r="A9" s="65">
        <v>5</v>
      </c>
      <c r="B9" s="28">
        <f t="shared" si="0"/>
        <v>2027</v>
      </c>
      <c r="C9" s="62"/>
      <c r="D9" s="63">
        <f t="shared" si="1"/>
        <v>0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</row>
    <row r="10" spans="1:240" x14ac:dyDescent="0.3">
      <c r="A10" s="65">
        <v>6</v>
      </c>
      <c r="B10" s="28">
        <f t="shared" si="0"/>
        <v>2028</v>
      </c>
      <c r="C10" s="66"/>
      <c r="D10" s="63">
        <f t="shared" si="1"/>
        <v>0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</row>
    <row r="11" spans="1:240" x14ac:dyDescent="0.3">
      <c r="A11" s="65">
        <v>7</v>
      </c>
      <c r="B11" s="28">
        <f t="shared" si="0"/>
        <v>2029</v>
      </c>
      <c r="C11" s="66"/>
      <c r="D11" s="63">
        <f t="shared" si="1"/>
        <v>0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</row>
    <row r="12" spans="1:240" x14ac:dyDescent="0.3">
      <c r="A12" s="65">
        <v>8</v>
      </c>
      <c r="B12" s="28">
        <f t="shared" si="0"/>
        <v>2030</v>
      </c>
      <c r="C12" s="66"/>
      <c r="D12" s="63">
        <f t="shared" si="1"/>
        <v>0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</row>
    <row r="13" spans="1:240" x14ac:dyDescent="0.3">
      <c r="A13" s="65">
        <v>9</v>
      </c>
      <c r="B13" s="28">
        <f t="shared" si="0"/>
        <v>2031</v>
      </c>
      <c r="C13" s="66"/>
      <c r="D13" s="63">
        <f t="shared" si="1"/>
        <v>0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</row>
    <row r="14" spans="1:240" x14ac:dyDescent="0.3">
      <c r="A14" s="65">
        <v>10</v>
      </c>
      <c r="B14" s="28">
        <f t="shared" si="0"/>
        <v>2032</v>
      </c>
      <c r="C14" s="66"/>
      <c r="D14" s="63">
        <f t="shared" si="1"/>
        <v>0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</row>
    <row r="15" spans="1:240" x14ac:dyDescent="0.3">
      <c r="A15" s="65">
        <v>11</v>
      </c>
      <c r="B15" s="28">
        <f t="shared" si="0"/>
        <v>2033</v>
      </c>
      <c r="C15" s="66"/>
      <c r="D15" s="63">
        <f t="shared" si="1"/>
        <v>0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</row>
    <row r="16" spans="1:240" x14ac:dyDescent="0.3">
      <c r="A16" s="65">
        <v>12</v>
      </c>
      <c r="B16" s="28">
        <f t="shared" si="0"/>
        <v>2034</v>
      </c>
      <c r="C16" s="66"/>
      <c r="D16" s="63">
        <f t="shared" si="1"/>
        <v>0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</row>
    <row r="17" spans="1:4" s="11" customFormat="1" ht="14.4" x14ac:dyDescent="0.3">
      <c r="A17" s="65">
        <v>13</v>
      </c>
      <c r="B17" s="28">
        <f t="shared" si="0"/>
        <v>2035</v>
      </c>
      <c r="C17" s="67"/>
      <c r="D17" s="63">
        <f t="shared" si="1"/>
        <v>0</v>
      </c>
    </row>
    <row r="18" spans="1:4" s="11" customFormat="1" ht="14.4" x14ac:dyDescent="0.3">
      <c r="A18" s="65">
        <v>14</v>
      </c>
      <c r="B18" s="28">
        <f t="shared" si="0"/>
        <v>2036</v>
      </c>
      <c r="C18" s="67"/>
      <c r="D18" s="63">
        <f t="shared" si="1"/>
        <v>0</v>
      </c>
    </row>
    <row r="19" spans="1:4" s="11" customFormat="1" ht="14.4" x14ac:dyDescent="0.3">
      <c r="A19" s="65">
        <v>15</v>
      </c>
      <c r="B19" s="28">
        <f t="shared" si="0"/>
        <v>2037</v>
      </c>
      <c r="C19" s="67"/>
      <c r="D19" s="63">
        <f t="shared" si="1"/>
        <v>0</v>
      </c>
    </row>
    <row r="20" spans="1:4" s="11" customFormat="1" ht="14.4" x14ac:dyDescent="0.3">
      <c r="A20" s="65">
        <v>16</v>
      </c>
      <c r="B20" s="28">
        <f t="shared" si="0"/>
        <v>2038</v>
      </c>
      <c r="C20" s="67"/>
      <c r="D20" s="63">
        <f t="shared" si="1"/>
        <v>0</v>
      </c>
    </row>
    <row r="21" spans="1:4" s="11" customFormat="1" ht="14.4" x14ac:dyDescent="0.3">
      <c r="A21" s="65">
        <v>17</v>
      </c>
      <c r="B21" s="28">
        <f t="shared" si="0"/>
        <v>2039</v>
      </c>
      <c r="C21" s="67"/>
      <c r="D21" s="63">
        <f t="shared" si="1"/>
        <v>0</v>
      </c>
    </row>
    <row r="22" spans="1:4" s="11" customFormat="1" ht="14.4" x14ac:dyDescent="0.3">
      <c r="A22" s="65">
        <v>18</v>
      </c>
      <c r="B22" s="28">
        <f t="shared" si="0"/>
        <v>2040</v>
      </c>
      <c r="C22" s="67"/>
      <c r="D22" s="63">
        <f t="shared" si="1"/>
        <v>0</v>
      </c>
    </row>
    <row r="23" spans="1:4" s="11" customFormat="1" ht="14.4" x14ac:dyDescent="0.3">
      <c r="A23" s="65">
        <v>19</v>
      </c>
      <c r="B23" s="28">
        <f t="shared" si="0"/>
        <v>2041</v>
      </c>
      <c r="C23" s="67"/>
      <c r="D23" s="63">
        <f t="shared" si="1"/>
        <v>0</v>
      </c>
    </row>
    <row r="24" spans="1:4" s="11" customFormat="1" ht="14.4" x14ac:dyDescent="0.3">
      <c r="A24" s="68">
        <v>20</v>
      </c>
      <c r="B24" s="28">
        <f t="shared" si="0"/>
        <v>2042</v>
      </c>
      <c r="C24" s="69"/>
      <c r="D24" s="63">
        <f t="shared" si="1"/>
        <v>0</v>
      </c>
    </row>
    <row r="25" spans="1:4" s="11" customFormat="1" ht="14.4" x14ac:dyDescent="0.3">
      <c r="A25" s="68">
        <v>21</v>
      </c>
      <c r="B25" s="28">
        <f t="shared" si="0"/>
        <v>2043</v>
      </c>
      <c r="C25" s="69"/>
      <c r="D25" s="63">
        <f t="shared" si="1"/>
        <v>0</v>
      </c>
    </row>
    <row r="26" spans="1:4" s="11" customFormat="1" ht="14.4" x14ac:dyDescent="0.3">
      <c r="A26" s="68">
        <v>22</v>
      </c>
      <c r="B26" s="28">
        <f t="shared" si="0"/>
        <v>2044</v>
      </c>
      <c r="C26" s="69"/>
      <c r="D26" s="63">
        <f t="shared" si="1"/>
        <v>0</v>
      </c>
    </row>
    <row r="27" spans="1:4" s="11" customFormat="1" ht="14.4" x14ac:dyDescent="0.3">
      <c r="A27" s="68">
        <v>23</v>
      </c>
      <c r="B27" s="28">
        <f t="shared" si="0"/>
        <v>2045</v>
      </c>
      <c r="C27" s="69"/>
      <c r="D27" s="63">
        <f t="shared" si="1"/>
        <v>0</v>
      </c>
    </row>
    <row r="28" spans="1:4" s="11" customFormat="1" ht="14.4" x14ac:dyDescent="0.3">
      <c r="A28" s="68">
        <v>24</v>
      </c>
      <c r="B28" s="28">
        <f t="shared" si="0"/>
        <v>2046</v>
      </c>
      <c r="C28" s="69"/>
      <c r="D28" s="63">
        <f t="shared" si="1"/>
        <v>0</v>
      </c>
    </row>
    <row r="29" spans="1:4" s="11" customFormat="1" ht="14.4" x14ac:dyDescent="0.3">
      <c r="A29" s="68">
        <v>25</v>
      </c>
      <c r="B29" s="28">
        <f t="shared" si="0"/>
        <v>2047</v>
      </c>
      <c r="C29" s="69"/>
      <c r="D29" s="63">
        <f t="shared" si="1"/>
        <v>0</v>
      </c>
    </row>
    <row r="30" spans="1:4" s="11" customFormat="1" ht="14.4" x14ac:dyDescent="0.3">
      <c r="A30" s="68">
        <v>26</v>
      </c>
      <c r="B30" s="28">
        <f t="shared" si="0"/>
        <v>2048</v>
      </c>
      <c r="C30" s="69"/>
      <c r="D30" s="63">
        <f t="shared" si="1"/>
        <v>0</v>
      </c>
    </row>
    <row r="31" spans="1:4" s="11" customFormat="1" ht="14.4" x14ac:dyDescent="0.3">
      <c r="A31" s="68">
        <v>27</v>
      </c>
      <c r="B31" s="28">
        <f t="shared" si="0"/>
        <v>2049</v>
      </c>
      <c r="C31" s="69"/>
      <c r="D31" s="63">
        <f t="shared" si="1"/>
        <v>0</v>
      </c>
    </row>
    <row r="32" spans="1:4" s="11" customFormat="1" ht="14.4" x14ac:dyDescent="0.3">
      <c r="A32" s="68">
        <v>28</v>
      </c>
      <c r="B32" s="28">
        <f t="shared" si="0"/>
        <v>2050</v>
      </c>
      <c r="C32" s="69"/>
      <c r="D32" s="63">
        <f t="shared" si="1"/>
        <v>0</v>
      </c>
    </row>
    <row r="33" spans="1:240" ht="14.4" x14ac:dyDescent="0.3">
      <c r="A33" s="68">
        <v>29</v>
      </c>
      <c r="B33" s="28">
        <f t="shared" si="0"/>
        <v>2051</v>
      </c>
      <c r="C33" s="69"/>
      <c r="D33" s="63">
        <f t="shared" si="1"/>
        <v>0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</row>
    <row r="34" spans="1:240" ht="14.4" x14ac:dyDescent="0.3">
      <c r="A34" s="68">
        <v>30</v>
      </c>
      <c r="B34" s="28">
        <f t="shared" si="0"/>
        <v>2052</v>
      </c>
      <c r="C34" s="69"/>
      <c r="D34" s="63">
        <f t="shared" si="1"/>
        <v>0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</row>
    <row r="35" spans="1:240" ht="14.4" x14ac:dyDescent="0.3">
      <c r="A35" s="68">
        <v>31</v>
      </c>
      <c r="B35" s="28">
        <f t="shared" si="0"/>
        <v>2053</v>
      </c>
      <c r="C35" s="69"/>
      <c r="D35" s="63">
        <f t="shared" si="1"/>
        <v>0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</row>
    <row r="36" spans="1:240" ht="14.4" x14ac:dyDescent="0.3">
      <c r="A36" s="68">
        <v>32</v>
      </c>
      <c r="B36" s="28">
        <f t="shared" si="0"/>
        <v>2054</v>
      </c>
      <c r="C36" s="69"/>
      <c r="D36" s="63">
        <f t="shared" si="1"/>
        <v>0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</row>
    <row r="37" spans="1:240" ht="14.4" x14ac:dyDescent="0.3">
      <c r="A37" s="68">
        <v>33</v>
      </c>
      <c r="B37" s="28">
        <f t="shared" si="0"/>
        <v>2055</v>
      </c>
      <c r="C37" s="69"/>
      <c r="D37" s="63">
        <f t="shared" si="1"/>
        <v>0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</row>
    <row r="38" spans="1:240" ht="14.4" x14ac:dyDescent="0.3">
      <c r="A38" s="68">
        <v>34</v>
      </c>
      <c r="B38" s="28">
        <f t="shared" si="0"/>
        <v>2056</v>
      </c>
      <c r="C38" s="69"/>
      <c r="D38" s="63">
        <f t="shared" si="1"/>
        <v>0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</row>
    <row r="39" spans="1:240" ht="15" thickBot="1" x14ac:dyDescent="0.35">
      <c r="A39" s="70">
        <v>35</v>
      </c>
      <c r="B39" s="71">
        <f t="shared" si="0"/>
        <v>2057</v>
      </c>
      <c r="C39" s="72"/>
      <c r="D39" s="73">
        <f t="shared" si="1"/>
        <v>0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</row>
    <row r="40" spans="1:240" ht="16.8" thickBot="1" x14ac:dyDescent="0.35">
      <c r="A40" s="55"/>
      <c r="B40" s="55"/>
      <c r="D40" s="56">
        <f>SUM(D4:D39)</f>
        <v>47724755.938263804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B517-9CA7-4BB8-A23E-D68AB9FBDC02}">
  <dimension ref="A1:O10"/>
  <sheetViews>
    <sheetView workbookViewId="0">
      <selection activeCell="H15" sqref="H15"/>
    </sheetView>
  </sheetViews>
  <sheetFormatPr defaultRowHeight="13.2" x14ac:dyDescent="0.25"/>
  <cols>
    <col min="1" max="1" width="11.109375" customWidth="1"/>
    <col min="2" max="2" width="10.33203125" bestFit="1" customWidth="1"/>
    <col min="3" max="3" width="10.44140625" customWidth="1"/>
    <col min="4" max="5" width="11.109375" bestFit="1" customWidth="1"/>
    <col min="6" max="6" width="11.44140625" customWidth="1"/>
    <col min="7" max="8" width="11.5546875" customWidth="1"/>
    <col min="9" max="9" width="11.109375" bestFit="1" customWidth="1"/>
    <col min="10" max="10" width="5.44140625" customWidth="1"/>
    <col min="11" max="11" width="40.88671875" bestFit="1" customWidth="1"/>
    <col min="12" max="15" width="12.5546875" bestFit="1" customWidth="1"/>
    <col min="16" max="16" width="17" customWidth="1"/>
    <col min="17" max="17" width="22.109375" customWidth="1"/>
    <col min="18" max="18" width="23.5546875" customWidth="1"/>
    <col min="19" max="19" width="19.5546875" customWidth="1"/>
    <col min="20" max="20" width="14.88671875" customWidth="1"/>
  </cols>
  <sheetData>
    <row r="1" spans="1:15" x14ac:dyDescent="0.25">
      <c r="F1" t="s">
        <v>87</v>
      </c>
      <c r="H1" t="s">
        <v>119</v>
      </c>
    </row>
    <row r="2" spans="1:15" ht="14.4" x14ac:dyDescent="0.25">
      <c r="K2" s="81"/>
      <c r="L2" s="82"/>
      <c r="M2" s="82"/>
      <c r="N2" s="82"/>
      <c r="O2" s="83"/>
    </row>
    <row r="3" spans="1:15" ht="28.8" x14ac:dyDescent="0.3">
      <c r="B3" s="74" t="s">
        <v>88</v>
      </c>
      <c r="C3" s="79" t="s">
        <v>89</v>
      </c>
      <c r="D3" s="74">
        <v>2023</v>
      </c>
      <c r="E3" s="74">
        <v>2024</v>
      </c>
      <c r="F3" s="74">
        <v>2025</v>
      </c>
      <c r="G3" s="74">
        <v>2026</v>
      </c>
      <c r="H3" s="74">
        <v>2027</v>
      </c>
      <c r="I3" s="74" t="s">
        <v>48</v>
      </c>
      <c r="K3" s="84"/>
      <c r="L3" s="234"/>
      <c r="M3" s="234"/>
      <c r="N3" s="234"/>
      <c r="O3" s="232"/>
    </row>
    <row r="4" spans="1:15" ht="14.4" x14ac:dyDescent="0.25">
      <c r="K4" s="84"/>
      <c r="L4" s="235"/>
      <c r="M4" s="235"/>
      <c r="N4" s="235"/>
      <c r="O4" s="233"/>
    </row>
    <row r="5" spans="1:15" ht="14.4" x14ac:dyDescent="0.3">
      <c r="A5" s="80" t="s">
        <v>90</v>
      </c>
      <c r="B5" s="50">
        <v>85000</v>
      </c>
      <c r="C5" s="50">
        <v>125000</v>
      </c>
      <c r="D5" s="50">
        <v>830000</v>
      </c>
      <c r="E5" s="50">
        <v>1050000</v>
      </c>
      <c r="F5" s="50">
        <v>710000</v>
      </c>
      <c r="G5" s="50"/>
      <c r="H5" s="50"/>
      <c r="I5" s="50">
        <f>SUM(B5:H5)</f>
        <v>2800000</v>
      </c>
      <c r="K5" s="85"/>
      <c r="L5" s="230"/>
      <c r="M5" s="234"/>
      <c r="N5" s="230"/>
      <c r="O5" s="232"/>
    </row>
    <row r="6" spans="1:15" ht="14.4" x14ac:dyDescent="0.3">
      <c r="A6" s="80" t="s">
        <v>91</v>
      </c>
      <c r="B6" s="50"/>
      <c r="C6" s="50"/>
      <c r="D6" s="50">
        <v>15670000</v>
      </c>
      <c r="E6" s="50">
        <v>21020000</v>
      </c>
      <c r="F6" s="50">
        <v>7590000</v>
      </c>
      <c r="G6" s="50">
        <v>7920000</v>
      </c>
      <c r="H6" s="50"/>
      <c r="I6" s="50">
        <f>SUM(B6:H6)</f>
        <v>52200000</v>
      </c>
      <c r="K6" s="85"/>
      <c r="L6" s="231"/>
      <c r="M6" s="235"/>
      <c r="N6" s="231"/>
      <c r="O6" s="233"/>
    </row>
    <row r="7" spans="1:15" ht="14.4" x14ac:dyDescent="0.25">
      <c r="K7" s="85"/>
      <c r="L7" s="230"/>
      <c r="M7" s="230"/>
      <c r="N7" s="230"/>
      <c r="O7" s="232"/>
    </row>
    <row r="8" spans="1:15" ht="15" thickBot="1" x14ac:dyDescent="0.3">
      <c r="A8" t="s">
        <v>76</v>
      </c>
      <c r="B8" s="50">
        <f>SUM(B5:B7)</f>
        <v>85000</v>
      </c>
      <c r="C8" s="50">
        <f t="shared" ref="C8:H8" si="0">SUM(C5:C7)</f>
        <v>125000</v>
      </c>
      <c r="D8" s="50">
        <f t="shared" si="0"/>
        <v>16500000</v>
      </c>
      <c r="E8" s="50">
        <f t="shared" si="0"/>
        <v>22070000</v>
      </c>
      <c r="F8" s="50">
        <f t="shared" si="0"/>
        <v>8300000</v>
      </c>
      <c r="G8" s="50">
        <f t="shared" si="0"/>
        <v>7920000</v>
      </c>
      <c r="H8" s="50">
        <f t="shared" si="0"/>
        <v>0</v>
      </c>
      <c r="K8" s="85"/>
      <c r="L8" s="231"/>
      <c r="M8" s="231"/>
      <c r="N8" s="231"/>
      <c r="O8" s="233"/>
    </row>
    <row r="9" spans="1:15" ht="15" thickBot="1" x14ac:dyDescent="0.3">
      <c r="G9" s="90" t="s">
        <v>92</v>
      </c>
      <c r="H9" s="91"/>
      <c r="I9" s="92">
        <f>SUM(I5:I8)</f>
        <v>55000000</v>
      </c>
      <c r="K9" s="86"/>
      <c r="L9" s="87"/>
      <c r="M9" s="87"/>
      <c r="N9" s="87"/>
      <c r="O9" s="87"/>
    </row>
    <row r="10" spans="1:15" ht="14.4" x14ac:dyDescent="0.25">
      <c r="K10" s="88"/>
      <c r="L10" s="89"/>
      <c r="M10" s="89"/>
      <c r="N10" s="89"/>
      <c r="O10" s="89"/>
    </row>
  </sheetData>
  <mergeCells count="12">
    <mergeCell ref="L7:L8"/>
    <mergeCell ref="M7:M8"/>
    <mergeCell ref="N7:N8"/>
    <mergeCell ref="O7:O8"/>
    <mergeCell ref="L3:L4"/>
    <mergeCell ref="M3:M4"/>
    <mergeCell ref="N3:N4"/>
    <mergeCell ref="O3:O4"/>
    <mergeCell ref="L5:L6"/>
    <mergeCell ref="M5:M6"/>
    <mergeCell ref="N5:N6"/>
    <mergeCell ref="O5:O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B09EA-B884-4BDA-BFAD-90ACEB9B1C13}">
  <sheetPr>
    <tabColor rgb="FF00B050"/>
  </sheetPr>
  <dimension ref="A1:AY48"/>
  <sheetViews>
    <sheetView workbookViewId="0">
      <selection activeCell="H22" sqref="H22"/>
    </sheetView>
  </sheetViews>
  <sheetFormatPr defaultColWidth="8.6640625" defaultRowHeight="16.2" x14ac:dyDescent="0.25"/>
  <cols>
    <col min="1" max="1" width="5.33203125" style="149" customWidth="1"/>
    <col min="2" max="2" width="13.88671875" style="149" customWidth="1"/>
    <col min="3" max="4" width="16.88671875" style="149" bestFit="1" customWidth="1"/>
    <col min="5" max="5" width="15.33203125" style="149" bestFit="1" customWidth="1"/>
    <col min="6" max="6" width="13.44140625" style="149" bestFit="1" customWidth="1"/>
    <col min="7" max="9" width="8.6640625" style="148"/>
    <col min="10" max="10" width="11.33203125" style="148" bestFit="1" customWidth="1"/>
    <col min="11" max="12" width="8.6640625" style="148"/>
    <col min="13" max="13" width="20.109375" style="148" customWidth="1"/>
    <col min="14" max="16384" width="8.6640625" style="148"/>
  </cols>
  <sheetData>
    <row r="1" spans="1:51" ht="18" x14ac:dyDescent="0.25">
      <c r="A1" s="152" t="s">
        <v>120</v>
      </c>
      <c r="F1" s="160"/>
    </row>
    <row r="2" spans="1:51" ht="16.8" thickBot="1" x14ac:dyDescent="0.3">
      <c r="A2" s="151" t="s">
        <v>52</v>
      </c>
    </row>
    <row r="3" spans="1:51" ht="15" thickBot="1" x14ac:dyDescent="0.35">
      <c r="A3" s="153" t="s">
        <v>4</v>
      </c>
      <c r="B3" s="154" t="s">
        <v>5</v>
      </c>
      <c r="C3" s="155" t="s">
        <v>6</v>
      </c>
      <c r="D3" s="155" t="s">
        <v>53</v>
      </c>
      <c r="E3" s="155" t="s">
        <v>54</v>
      </c>
      <c r="F3" s="171" t="s">
        <v>55</v>
      </c>
    </row>
    <row r="4" spans="1:51" ht="58.2" thickBot="1" x14ac:dyDescent="0.35">
      <c r="A4" s="153" t="s">
        <v>0</v>
      </c>
      <c r="B4" s="154" t="s">
        <v>1</v>
      </c>
      <c r="C4" s="155" t="s">
        <v>56</v>
      </c>
      <c r="D4" s="155" t="s">
        <v>121</v>
      </c>
      <c r="E4" s="155" t="s">
        <v>57</v>
      </c>
      <c r="F4" s="171" t="s">
        <v>51</v>
      </c>
      <c r="G4" s="236" t="s">
        <v>74</v>
      </c>
      <c r="H4" s="236"/>
      <c r="I4" s="236"/>
      <c r="J4" s="236"/>
      <c r="K4" s="236"/>
      <c r="L4" s="236"/>
      <c r="M4" s="236"/>
    </row>
    <row r="5" spans="1:51" ht="15.75" customHeight="1" x14ac:dyDescent="0.3">
      <c r="A5" s="207">
        <v>0</v>
      </c>
      <c r="B5" s="156" t="s">
        <v>75</v>
      </c>
      <c r="C5" s="157"/>
      <c r="D5" s="208"/>
      <c r="E5" s="158">
        <f t="shared" ref="E5:E41" si="0">C5-D5</f>
        <v>0</v>
      </c>
      <c r="F5" s="209">
        <f t="shared" ref="F5:F41" si="1">E5/(1+0.07)^A5</f>
        <v>0</v>
      </c>
      <c r="G5" s="165" t="s">
        <v>145</v>
      </c>
      <c r="H5" s="210"/>
      <c r="I5" s="210"/>
      <c r="J5" s="210"/>
      <c r="K5" s="210"/>
      <c r="L5" s="210"/>
      <c r="M5" s="211"/>
    </row>
    <row r="6" spans="1:51" ht="14.4" x14ac:dyDescent="0.3">
      <c r="A6" s="207">
        <v>1</v>
      </c>
      <c r="B6" s="156">
        <v>2023</v>
      </c>
      <c r="C6" s="208">
        <v>2102250.0000000014</v>
      </c>
      <c r="D6" s="161">
        <v>750000</v>
      </c>
      <c r="E6" s="212">
        <f t="shared" si="0"/>
        <v>1352250.0000000014</v>
      </c>
      <c r="F6" s="209">
        <f>E6/(1+0.07)^A6</f>
        <v>1263785.0467289733</v>
      </c>
      <c r="G6" s="165"/>
      <c r="H6" s="213"/>
      <c r="I6" s="213"/>
      <c r="J6" s="162"/>
      <c r="K6" s="213"/>
      <c r="L6" s="213"/>
      <c r="M6" s="163"/>
    </row>
    <row r="7" spans="1:51" ht="14.4" x14ac:dyDescent="0.3">
      <c r="A7" s="207">
        <v>2</v>
      </c>
      <c r="B7" s="156">
        <f t="shared" ref="B7:B41" si="2">B6+1</f>
        <v>2024</v>
      </c>
      <c r="C7" s="208">
        <v>282750</v>
      </c>
      <c r="D7" s="208"/>
      <c r="E7" s="212">
        <f t="shared" si="0"/>
        <v>282750</v>
      </c>
      <c r="F7" s="209">
        <f>E7/(1+0.07)^A7</f>
        <v>246964.80041925059</v>
      </c>
      <c r="G7" s="165" t="s">
        <v>142</v>
      </c>
      <c r="H7" s="213"/>
      <c r="I7" s="213"/>
      <c r="J7" s="162"/>
      <c r="K7" s="213"/>
      <c r="L7" s="213"/>
      <c r="M7" s="163"/>
    </row>
    <row r="8" spans="1:51" ht="14.4" x14ac:dyDescent="0.3">
      <c r="A8" s="207">
        <v>3</v>
      </c>
      <c r="B8" s="156">
        <f t="shared" si="2"/>
        <v>2025</v>
      </c>
      <c r="C8" s="208">
        <v>0</v>
      </c>
      <c r="D8" s="208"/>
      <c r="E8" s="212">
        <f t="shared" si="0"/>
        <v>0</v>
      </c>
      <c r="F8" s="209">
        <f t="shared" si="1"/>
        <v>0</v>
      </c>
      <c r="G8" s="165" t="s">
        <v>143</v>
      </c>
      <c r="H8" s="213"/>
      <c r="I8" s="213"/>
      <c r="J8" s="162"/>
      <c r="K8" s="213"/>
      <c r="L8" s="213"/>
      <c r="M8" s="163"/>
      <c r="R8" s="148">
        <v>2102250.0000000014</v>
      </c>
      <c r="S8" s="148">
        <v>282750</v>
      </c>
      <c r="T8" s="148">
        <v>0</v>
      </c>
      <c r="U8" s="148">
        <v>240000</v>
      </c>
      <c r="V8" s="148">
        <v>14486000.000000032</v>
      </c>
      <c r="W8" s="148">
        <v>1936000</v>
      </c>
      <c r="X8" s="148">
        <v>3713500</v>
      </c>
      <c r="Y8" s="148">
        <v>2087249.9999999909</v>
      </c>
      <c r="Z8" s="148">
        <v>10400000</v>
      </c>
      <c r="AA8" s="148">
        <v>17454000</v>
      </c>
      <c r="AB8" s="148">
        <v>9733749.9999999851</v>
      </c>
      <c r="AC8" s="148">
        <v>4668300</v>
      </c>
      <c r="AD8" s="148">
        <v>9034499.9999999981</v>
      </c>
      <c r="AE8" s="148">
        <v>10021250.000000017</v>
      </c>
      <c r="AF8" s="148">
        <v>9890000</v>
      </c>
      <c r="AG8" s="148">
        <v>502499.9999999915</v>
      </c>
      <c r="AH8" s="148">
        <v>4512499.9999999795</v>
      </c>
      <c r="AI8" s="148">
        <v>2077500.0000000002</v>
      </c>
      <c r="AJ8" s="148">
        <v>987500.00000000012</v>
      </c>
      <c r="AK8" s="148">
        <v>2819999.9999999939</v>
      </c>
      <c r="AL8" s="148">
        <v>3362500</v>
      </c>
      <c r="AM8" s="148">
        <v>3992500.0000000065</v>
      </c>
      <c r="AN8" s="148">
        <v>1222500</v>
      </c>
      <c r="AO8" s="148">
        <v>462499.9999999915</v>
      </c>
      <c r="AP8" s="148">
        <v>2577499.9999999921</v>
      </c>
      <c r="AQ8" s="148">
        <v>2077500.0000000002</v>
      </c>
      <c r="AR8" s="148">
        <v>987500.00000000012</v>
      </c>
      <c r="AS8" s="148">
        <v>2819999.9999999939</v>
      </c>
      <c r="AT8" s="148">
        <v>3362500</v>
      </c>
      <c r="AU8" s="148">
        <v>3992500.0000000065</v>
      </c>
      <c r="AV8" s="148">
        <v>1222500</v>
      </c>
      <c r="AW8" s="148">
        <v>462499.9999999915</v>
      </c>
      <c r="AX8" s="148">
        <v>2577499.9999999921</v>
      </c>
      <c r="AY8" s="148">
        <v>2077500.0000000002</v>
      </c>
    </row>
    <row r="9" spans="1:51" ht="14.4" x14ac:dyDescent="0.3">
      <c r="A9" s="207">
        <v>4</v>
      </c>
      <c r="B9" s="175">
        <f t="shared" si="2"/>
        <v>2026</v>
      </c>
      <c r="C9" s="208">
        <v>240000</v>
      </c>
      <c r="D9" s="208"/>
      <c r="E9" s="212">
        <f t="shared" si="0"/>
        <v>240000</v>
      </c>
      <c r="F9" s="209">
        <f>E9/(1+0.07)^A9</f>
        <v>183094.85089140607</v>
      </c>
      <c r="G9" s="165" t="s">
        <v>144</v>
      </c>
      <c r="H9" s="213"/>
      <c r="I9" s="213"/>
      <c r="J9" s="162"/>
      <c r="K9" s="213"/>
      <c r="L9" s="213"/>
      <c r="M9" s="163"/>
    </row>
    <row r="10" spans="1:51" ht="14.4" x14ac:dyDescent="0.3">
      <c r="A10" s="207">
        <v>5</v>
      </c>
      <c r="B10" s="175">
        <f t="shared" si="2"/>
        <v>2027</v>
      </c>
      <c r="C10" s="208">
        <v>14486000.000000032</v>
      </c>
      <c r="D10" s="208"/>
      <c r="E10" s="212">
        <f t="shared" si="0"/>
        <v>14486000.000000032</v>
      </c>
      <c r="F10" s="209">
        <f t="shared" si="1"/>
        <v>10328317.796000442</v>
      </c>
      <c r="G10" s="214" t="s">
        <v>150</v>
      </c>
      <c r="H10" s="213"/>
      <c r="I10" s="213"/>
      <c r="J10" s="215"/>
      <c r="K10" s="213"/>
      <c r="L10" s="213"/>
      <c r="M10" s="163"/>
    </row>
    <row r="11" spans="1:51" ht="15.75" customHeight="1" x14ac:dyDescent="0.3">
      <c r="A11" s="207">
        <v>6</v>
      </c>
      <c r="B11" s="175">
        <f t="shared" si="2"/>
        <v>2028</v>
      </c>
      <c r="C11" s="208">
        <v>1936000</v>
      </c>
      <c r="D11" s="208"/>
      <c r="E11" s="212">
        <f t="shared" si="0"/>
        <v>1936000</v>
      </c>
      <c r="F11" s="209">
        <f t="shared" si="1"/>
        <v>1290038.5453087683</v>
      </c>
      <c r="G11" s="165" t="s">
        <v>151</v>
      </c>
      <c r="H11" s="213"/>
      <c r="I11" s="213"/>
      <c r="J11" s="213"/>
      <c r="K11" s="213"/>
      <c r="L11" s="213"/>
      <c r="M11" s="163"/>
    </row>
    <row r="12" spans="1:51" ht="14.4" x14ac:dyDescent="0.3">
      <c r="A12" s="207">
        <v>7</v>
      </c>
      <c r="B12" s="175">
        <f t="shared" si="2"/>
        <v>2029</v>
      </c>
      <c r="C12" s="208">
        <v>3713500</v>
      </c>
      <c r="D12" s="208"/>
      <c r="E12" s="212">
        <f t="shared" si="0"/>
        <v>3713500</v>
      </c>
      <c r="F12" s="209">
        <f t="shared" si="1"/>
        <v>2312581.1664884291</v>
      </c>
      <c r="H12" s="213"/>
      <c r="I12" s="213"/>
      <c r="J12" s="213"/>
      <c r="K12" s="213"/>
      <c r="L12" s="213"/>
      <c r="M12" s="163"/>
    </row>
    <row r="13" spans="1:51" ht="14.4" x14ac:dyDescent="0.3">
      <c r="A13" s="207">
        <v>8</v>
      </c>
      <c r="B13" s="175">
        <f t="shared" si="2"/>
        <v>2030</v>
      </c>
      <c r="C13" s="208">
        <v>2087249.9999999909</v>
      </c>
      <c r="D13" s="208"/>
      <c r="E13" s="212">
        <f t="shared" si="0"/>
        <v>2087249.9999999909</v>
      </c>
      <c r="F13" s="209">
        <f t="shared" si="1"/>
        <v>1214798.5035033713</v>
      </c>
      <c r="G13" s="165" t="s">
        <v>146</v>
      </c>
      <c r="H13" s="213"/>
      <c r="I13" s="213"/>
      <c r="J13" s="213"/>
      <c r="K13" s="213"/>
      <c r="L13" s="213"/>
      <c r="M13" s="163"/>
    </row>
    <row r="14" spans="1:51" ht="14.4" x14ac:dyDescent="0.3">
      <c r="A14" s="207">
        <v>9</v>
      </c>
      <c r="B14" s="156">
        <f t="shared" si="2"/>
        <v>2031</v>
      </c>
      <c r="C14" s="208">
        <v>10400000</v>
      </c>
      <c r="D14" s="208">
        <v>9117500</v>
      </c>
      <c r="E14" s="212">
        <f t="shared" si="0"/>
        <v>1282500</v>
      </c>
      <c r="F14" s="209">
        <f t="shared" si="1"/>
        <v>697595.02486416977</v>
      </c>
      <c r="G14" s="165"/>
      <c r="H14" s="213"/>
      <c r="I14" s="213"/>
      <c r="J14" s="213"/>
      <c r="K14" s="213"/>
      <c r="L14" s="213"/>
      <c r="M14" s="163"/>
    </row>
    <row r="15" spans="1:51" ht="14.4" x14ac:dyDescent="0.3">
      <c r="A15" s="207">
        <v>10</v>
      </c>
      <c r="B15" s="156">
        <f t="shared" si="2"/>
        <v>2032</v>
      </c>
      <c r="C15" s="208">
        <v>17454000</v>
      </c>
      <c r="D15" s="208"/>
      <c r="E15" s="212">
        <f t="shared" si="0"/>
        <v>17454000</v>
      </c>
      <c r="F15" s="209">
        <f t="shared" si="1"/>
        <v>8872728.5449193642</v>
      </c>
      <c r="G15" s="165" t="s">
        <v>152</v>
      </c>
      <c r="H15" s="213"/>
      <c r="I15" s="213"/>
      <c r="J15" s="213"/>
      <c r="K15" s="213"/>
      <c r="L15" s="213"/>
      <c r="M15" s="163"/>
    </row>
    <row r="16" spans="1:51" ht="14.4" x14ac:dyDescent="0.3">
      <c r="A16" s="207">
        <v>11</v>
      </c>
      <c r="B16" s="156">
        <f t="shared" si="2"/>
        <v>2033</v>
      </c>
      <c r="C16" s="208">
        <v>9733749.9999999851</v>
      </c>
      <c r="D16" s="208">
        <v>8385000</v>
      </c>
      <c r="E16" s="212">
        <f t="shared" si="0"/>
        <v>1348749.9999999851</v>
      </c>
      <c r="F16" s="209">
        <f t="shared" si="1"/>
        <v>640781.40912775043</v>
      </c>
      <c r="G16" s="165" t="s">
        <v>147</v>
      </c>
      <c r="H16" s="213"/>
      <c r="I16" s="213"/>
      <c r="J16" s="213"/>
      <c r="K16" s="213"/>
      <c r="L16" s="213"/>
      <c r="M16" s="163"/>
    </row>
    <row r="17" spans="1:13" ht="14.4" x14ac:dyDescent="0.3">
      <c r="A17" s="207">
        <v>12</v>
      </c>
      <c r="B17" s="156">
        <f t="shared" si="2"/>
        <v>2034</v>
      </c>
      <c r="C17" s="208">
        <v>4668300</v>
      </c>
      <c r="D17" s="208"/>
      <c r="E17" s="212">
        <f t="shared" si="0"/>
        <v>4668300</v>
      </c>
      <c r="F17" s="209">
        <f t="shared" si="1"/>
        <v>2072781.0293235246</v>
      </c>
      <c r="G17" s="165"/>
      <c r="H17" s="213"/>
      <c r="I17" s="213"/>
      <c r="J17" s="213"/>
      <c r="K17" s="213"/>
      <c r="L17" s="213"/>
      <c r="M17" s="163"/>
    </row>
    <row r="18" spans="1:13" ht="14.4" x14ac:dyDescent="0.3">
      <c r="A18" s="207">
        <v>13</v>
      </c>
      <c r="B18" s="156">
        <f t="shared" si="2"/>
        <v>2035</v>
      </c>
      <c r="C18" s="208">
        <v>9034499.9999999981</v>
      </c>
      <c r="D18" s="208"/>
      <c r="E18" s="212">
        <f t="shared" si="0"/>
        <v>9034499.9999999981</v>
      </c>
      <c r="F18" s="209">
        <f t="shared" si="1"/>
        <v>3748996.3044489925</v>
      </c>
      <c r="G18" s="165"/>
      <c r="H18" s="213"/>
      <c r="I18" s="213"/>
      <c r="J18" s="213"/>
      <c r="K18" s="213"/>
      <c r="L18" s="213"/>
      <c r="M18" s="163"/>
    </row>
    <row r="19" spans="1:13" ht="14.4" x14ac:dyDescent="0.3">
      <c r="A19" s="207">
        <v>14</v>
      </c>
      <c r="B19" s="156">
        <f t="shared" si="2"/>
        <v>2036</v>
      </c>
      <c r="C19" s="208">
        <v>10021250.000000017</v>
      </c>
      <c r="D19" s="208"/>
      <c r="E19" s="212">
        <f t="shared" si="0"/>
        <v>10021250.000000017</v>
      </c>
      <c r="F19" s="209">
        <f t="shared" si="1"/>
        <v>3886413.5265448736</v>
      </c>
      <c r="G19" s="165" t="s">
        <v>148</v>
      </c>
      <c r="H19" s="213"/>
      <c r="I19" s="213"/>
      <c r="J19" s="213"/>
      <c r="K19" s="213"/>
      <c r="L19" s="213"/>
      <c r="M19" s="163"/>
    </row>
    <row r="20" spans="1:13" ht="14.4" x14ac:dyDescent="0.3">
      <c r="A20" s="207">
        <v>15</v>
      </c>
      <c r="B20" s="156">
        <f t="shared" si="2"/>
        <v>2037</v>
      </c>
      <c r="C20" s="208">
        <v>9890000</v>
      </c>
      <c r="D20" s="208"/>
      <c r="E20" s="212">
        <f t="shared" si="0"/>
        <v>9890000</v>
      </c>
      <c r="F20" s="209">
        <f t="shared" si="1"/>
        <v>3584591.1342629371</v>
      </c>
      <c r="G20" s="213"/>
      <c r="H20" s="213"/>
      <c r="I20" s="213"/>
      <c r="J20" s="213"/>
      <c r="K20" s="213"/>
      <c r="L20" s="213"/>
      <c r="M20" s="163"/>
    </row>
    <row r="21" spans="1:13" ht="14.4" x14ac:dyDescent="0.3">
      <c r="A21" s="207">
        <v>16</v>
      </c>
      <c r="B21" s="156">
        <f t="shared" si="2"/>
        <v>2038</v>
      </c>
      <c r="C21" s="208">
        <v>502499.9999999915</v>
      </c>
      <c r="D21" s="208"/>
      <c r="E21" s="212">
        <f t="shared" si="0"/>
        <v>502499.9999999915</v>
      </c>
      <c r="F21" s="209">
        <f t="shared" si="1"/>
        <v>170214.13539278755</v>
      </c>
      <c r="G21" s="213"/>
      <c r="H21" s="213"/>
      <c r="I21" s="213"/>
      <c r="J21" s="213"/>
      <c r="K21" s="213"/>
      <c r="L21" s="213"/>
      <c r="M21" s="163"/>
    </row>
    <row r="22" spans="1:13" ht="15" customHeight="1" x14ac:dyDescent="0.3">
      <c r="A22" s="207">
        <v>17</v>
      </c>
      <c r="B22" s="156">
        <f t="shared" si="2"/>
        <v>2039</v>
      </c>
      <c r="C22" s="208">
        <v>4512499.9999999795</v>
      </c>
      <c r="D22" s="208">
        <v>9117500</v>
      </c>
      <c r="E22" s="212">
        <f t="shared" si="0"/>
        <v>-4605000.0000000205</v>
      </c>
      <c r="F22" s="209">
        <f t="shared" si="1"/>
        <v>-1457825.0680872337</v>
      </c>
      <c r="G22" s="216"/>
      <c r="H22" s="216"/>
      <c r="I22" s="216"/>
      <c r="J22" s="216"/>
      <c r="K22" s="216"/>
      <c r="L22" s="216"/>
      <c r="M22" s="164"/>
    </row>
    <row r="23" spans="1:13" ht="14.4" x14ac:dyDescent="0.3">
      <c r="A23" s="207">
        <v>18</v>
      </c>
      <c r="B23" s="156">
        <f t="shared" si="2"/>
        <v>2040</v>
      </c>
      <c r="C23" s="208">
        <v>2077500.0000000002</v>
      </c>
      <c r="D23" s="208"/>
      <c r="E23" s="212">
        <f t="shared" si="0"/>
        <v>2077500.0000000002</v>
      </c>
      <c r="F23" s="209">
        <f t="shared" si="1"/>
        <v>614657.28615812049</v>
      </c>
      <c r="G23" s="216"/>
      <c r="H23" s="216"/>
      <c r="I23" s="216"/>
      <c r="J23" s="216"/>
      <c r="K23" s="216"/>
      <c r="L23" s="216"/>
      <c r="M23" s="164"/>
    </row>
    <row r="24" spans="1:13" ht="14.4" x14ac:dyDescent="0.3">
      <c r="A24" s="207">
        <v>19</v>
      </c>
      <c r="B24" s="156">
        <f t="shared" si="2"/>
        <v>2041</v>
      </c>
      <c r="C24" s="208">
        <v>987500.00000000012</v>
      </c>
      <c r="D24" s="208">
        <v>8385000</v>
      </c>
      <c r="E24" s="212">
        <f t="shared" si="0"/>
        <v>-7397500</v>
      </c>
      <c r="F24" s="209">
        <f t="shared" si="1"/>
        <v>-2045470.3934476851</v>
      </c>
      <c r="G24" s="213"/>
      <c r="H24" s="213"/>
      <c r="I24" s="213"/>
      <c r="J24" s="213"/>
      <c r="K24" s="213"/>
      <c r="L24" s="213"/>
      <c r="M24" s="163"/>
    </row>
    <row r="25" spans="1:13" ht="15" customHeight="1" x14ac:dyDescent="0.3">
      <c r="A25" s="207">
        <v>20</v>
      </c>
      <c r="B25" s="156">
        <f t="shared" si="2"/>
        <v>2042</v>
      </c>
      <c r="C25" s="208">
        <v>2819999.9999999939</v>
      </c>
      <c r="D25" s="208"/>
      <c r="E25" s="212">
        <f t="shared" si="0"/>
        <v>2819999.9999999939</v>
      </c>
      <c r="F25" s="209">
        <f t="shared" si="1"/>
        <v>728741.58793510823</v>
      </c>
      <c r="G25" s="166"/>
      <c r="H25" s="166"/>
      <c r="I25" s="166"/>
      <c r="J25" s="166"/>
      <c r="K25" s="166"/>
      <c r="L25" s="166"/>
      <c r="M25" s="167"/>
    </row>
    <row r="26" spans="1:13" ht="14.4" x14ac:dyDescent="0.3">
      <c r="A26" s="207">
        <v>21</v>
      </c>
      <c r="B26" s="156">
        <f t="shared" si="2"/>
        <v>2043</v>
      </c>
      <c r="C26" s="208">
        <v>3362500</v>
      </c>
      <c r="D26" s="208"/>
      <c r="E26" s="212">
        <f t="shared" si="0"/>
        <v>3362500</v>
      </c>
      <c r="F26" s="209">
        <f t="shared" si="1"/>
        <v>812087.75416975084</v>
      </c>
    </row>
    <row r="27" spans="1:13" ht="14.4" x14ac:dyDescent="0.3">
      <c r="A27" s="207">
        <v>22</v>
      </c>
      <c r="B27" s="156">
        <f t="shared" si="2"/>
        <v>2044</v>
      </c>
      <c r="C27" s="208">
        <v>3992500.0000000065</v>
      </c>
      <c r="D27" s="208"/>
      <c r="E27" s="212">
        <f t="shared" si="0"/>
        <v>3992500.0000000065</v>
      </c>
      <c r="F27" s="209">
        <f t="shared" si="1"/>
        <v>901159.81197866402</v>
      </c>
    </row>
    <row r="28" spans="1:13" ht="14.4" x14ac:dyDescent="0.3">
      <c r="A28" s="207">
        <v>23</v>
      </c>
      <c r="B28" s="156">
        <f t="shared" si="2"/>
        <v>2045</v>
      </c>
      <c r="C28" s="208">
        <v>1222500</v>
      </c>
      <c r="D28" s="208"/>
      <c r="E28" s="212">
        <f t="shared" si="0"/>
        <v>1222500</v>
      </c>
      <c r="F28" s="209">
        <f t="shared" si="1"/>
        <v>257882.5648895218</v>
      </c>
    </row>
    <row r="29" spans="1:13" ht="14.4" x14ac:dyDescent="0.3">
      <c r="A29" s="207">
        <v>24</v>
      </c>
      <c r="B29" s="156">
        <f t="shared" si="2"/>
        <v>2046</v>
      </c>
      <c r="C29" s="208">
        <v>462499.9999999915</v>
      </c>
      <c r="D29" s="208"/>
      <c r="E29" s="212">
        <f t="shared" si="0"/>
        <v>462499.9999999915</v>
      </c>
      <c r="F29" s="209">
        <f t="shared" si="1"/>
        <v>91180.311726316635</v>
      </c>
    </row>
    <row r="30" spans="1:13" ht="14.4" x14ac:dyDescent="0.3">
      <c r="A30" s="207">
        <v>25</v>
      </c>
      <c r="B30" s="156">
        <f t="shared" si="2"/>
        <v>2047</v>
      </c>
      <c r="C30" s="208">
        <v>2577499.9999999921</v>
      </c>
      <c r="D30" s="208"/>
      <c r="E30" s="212">
        <f t="shared" si="0"/>
        <v>2577499.9999999921</v>
      </c>
      <c r="F30" s="209">
        <f t="shared" si="1"/>
        <v>474902.25506357104</v>
      </c>
    </row>
    <row r="31" spans="1:13" ht="14.4" x14ac:dyDescent="0.3">
      <c r="A31" s="207">
        <v>26</v>
      </c>
      <c r="B31" s="156">
        <f t="shared" si="2"/>
        <v>2048</v>
      </c>
      <c r="C31" s="208">
        <v>2077500.0000000002</v>
      </c>
      <c r="D31" s="208">
        <v>9117500</v>
      </c>
      <c r="E31" s="212">
        <f t="shared" si="0"/>
        <v>-7040000</v>
      </c>
      <c r="F31" s="209">
        <f t="shared" si="1"/>
        <v>-1212256.2708005297</v>
      </c>
    </row>
    <row r="32" spans="1:13" ht="14.4" x14ac:dyDescent="0.3">
      <c r="A32" s="207">
        <v>27</v>
      </c>
      <c r="B32" s="156">
        <f t="shared" si="2"/>
        <v>2049</v>
      </c>
      <c r="C32" s="208">
        <v>987500.00000000012</v>
      </c>
      <c r="D32" s="208"/>
      <c r="E32" s="212">
        <f t="shared" si="0"/>
        <v>987500.00000000012</v>
      </c>
      <c r="F32" s="209">
        <f t="shared" si="1"/>
        <v>158918.73770915502</v>
      </c>
      <c r="H32" s="173"/>
    </row>
    <row r="33" spans="1:13" ht="14.4" x14ac:dyDescent="0.3">
      <c r="A33" s="207">
        <v>28</v>
      </c>
      <c r="B33" s="156">
        <f t="shared" si="2"/>
        <v>2050</v>
      </c>
      <c r="C33" s="208">
        <v>2819999.9999999939</v>
      </c>
      <c r="D33" s="208">
        <v>8385000</v>
      </c>
      <c r="E33" s="212">
        <f t="shared" si="0"/>
        <v>-5565000.0000000056</v>
      </c>
      <c r="F33" s="209">
        <f t="shared" si="1"/>
        <v>-836988.31217456399</v>
      </c>
      <c r="G33" s="237"/>
      <c r="H33" s="237"/>
      <c r="I33" s="237"/>
      <c r="J33" s="237"/>
      <c r="K33" s="237"/>
      <c r="L33" s="237"/>
      <c r="M33" s="237"/>
    </row>
    <row r="34" spans="1:13" ht="14.4" x14ac:dyDescent="0.3">
      <c r="A34" s="207">
        <v>29</v>
      </c>
      <c r="B34" s="156">
        <f t="shared" si="2"/>
        <v>2051</v>
      </c>
      <c r="C34" s="208">
        <v>3362500</v>
      </c>
      <c r="D34" s="208"/>
      <c r="E34" s="212">
        <f t="shared" si="0"/>
        <v>3362500</v>
      </c>
      <c r="F34" s="209">
        <f t="shared" si="1"/>
        <v>472642.46663256979</v>
      </c>
    </row>
    <row r="35" spans="1:13" ht="14.4" x14ac:dyDescent="0.3">
      <c r="A35" s="207">
        <v>30</v>
      </c>
      <c r="B35" s="156">
        <f t="shared" si="2"/>
        <v>2052</v>
      </c>
      <c r="C35" s="208">
        <v>3992500.0000000065</v>
      </c>
      <c r="D35" s="208"/>
      <c r="E35" s="212">
        <f t="shared" si="0"/>
        <v>3992500.0000000065</v>
      </c>
      <c r="F35" s="209">
        <f t="shared" si="1"/>
        <v>524483.21523970063</v>
      </c>
    </row>
    <row r="36" spans="1:13" ht="14.4" x14ac:dyDescent="0.3">
      <c r="A36" s="207">
        <v>31</v>
      </c>
      <c r="B36" s="156">
        <f t="shared" si="2"/>
        <v>2053</v>
      </c>
      <c r="C36" s="208">
        <v>1222500</v>
      </c>
      <c r="D36" s="208"/>
      <c r="E36" s="212">
        <f t="shared" si="0"/>
        <v>1222500</v>
      </c>
      <c r="F36" s="209">
        <f t="shared" si="1"/>
        <v>150090.00067428598</v>
      </c>
    </row>
    <row r="37" spans="1:13" ht="14.4" x14ac:dyDescent="0.3">
      <c r="A37" s="207">
        <v>32</v>
      </c>
      <c r="B37" s="156">
        <f t="shared" si="2"/>
        <v>2054</v>
      </c>
      <c r="C37" s="208">
        <v>462499.9999999915</v>
      </c>
      <c r="D37" s="208"/>
      <c r="E37" s="212">
        <f t="shared" si="0"/>
        <v>462499.9999999915</v>
      </c>
      <c r="F37" s="209">
        <f t="shared" si="1"/>
        <v>53067.771581794623</v>
      </c>
    </row>
    <row r="38" spans="1:13" ht="14.4" x14ac:dyDescent="0.3">
      <c r="A38" s="207">
        <v>33</v>
      </c>
      <c r="B38" s="156">
        <f t="shared" si="2"/>
        <v>2055</v>
      </c>
      <c r="C38" s="208">
        <v>2577499.9999999921</v>
      </c>
      <c r="D38" s="217"/>
      <c r="E38" s="218">
        <f t="shared" si="0"/>
        <v>2577499.9999999921</v>
      </c>
      <c r="F38" s="219">
        <f t="shared" si="1"/>
        <v>276397.43622546649</v>
      </c>
    </row>
    <row r="39" spans="1:13" ht="14.4" x14ac:dyDescent="0.3">
      <c r="A39" s="207">
        <v>34</v>
      </c>
      <c r="B39" s="168">
        <f t="shared" si="2"/>
        <v>2056</v>
      </c>
      <c r="C39" s="208">
        <v>2077500.0000000002</v>
      </c>
      <c r="D39" s="208">
        <v>9117500</v>
      </c>
      <c r="E39" s="170">
        <f t="shared" si="0"/>
        <v>-7040000</v>
      </c>
      <c r="F39" s="170">
        <f t="shared" si="1"/>
        <v>-705544.18667196902</v>
      </c>
    </row>
    <row r="40" spans="1:13" ht="14.4" x14ac:dyDescent="0.3">
      <c r="A40" s="207">
        <v>35</v>
      </c>
      <c r="B40" s="168">
        <f t="shared" si="2"/>
        <v>2057</v>
      </c>
      <c r="C40" s="208"/>
      <c r="D40" s="169"/>
      <c r="E40" s="170">
        <f t="shared" si="0"/>
        <v>0</v>
      </c>
      <c r="F40" s="170">
        <f t="shared" si="1"/>
        <v>0</v>
      </c>
    </row>
    <row r="41" spans="1:13" ht="15" thickBot="1" x14ac:dyDescent="0.35">
      <c r="A41" s="207">
        <v>36</v>
      </c>
      <c r="B41" s="156">
        <f t="shared" si="2"/>
        <v>2058</v>
      </c>
      <c r="C41" s="220"/>
      <c r="D41" s="221"/>
      <c r="E41" s="222">
        <f t="shared" si="0"/>
        <v>0</v>
      </c>
      <c r="F41" s="172">
        <f t="shared" si="1"/>
        <v>0</v>
      </c>
    </row>
    <row r="42" spans="1:13" ht="15" thickBot="1" x14ac:dyDescent="0.35">
      <c r="A42" s="150"/>
      <c r="B42" s="150"/>
      <c r="C42" s="159">
        <f>SUM(C5:C41)</f>
        <v>138147049.99999994</v>
      </c>
      <c r="D42" s="159">
        <f>SUM(D5:D41)</f>
        <v>62375000</v>
      </c>
      <c r="E42" s="159">
        <f>SUM(E5:E41)</f>
        <v>75772049.99999994</v>
      </c>
      <c r="F42" s="174">
        <f>SUM(F5:F41)</f>
        <v>39771808.787027068</v>
      </c>
    </row>
    <row r="43" spans="1:13" ht="13.2" x14ac:dyDescent="0.25">
      <c r="A43" s="148"/>
      <c r="B43" s="148"/>
      <c r="C43" s="148"/>
      <c r="D43" s="148"/>
      <c r="E43" s="148"/>
      <c r="F43" s="148"/>
    </row>
    <row r="44" spans="1:13" x14ac:dyDescent="0.25">
      <c r="B44" s="148"/>
      <c r="C44" s="148"/>
      <c r="D44" s="148"/>
      <c r="E44" s="148"/>
      <c r="F44" s="148"/>
    </row>
    <row r="45" spans="1:13" x14ac:dyDescent="0.25">
      <c r="B45" s="148"/>
      <c r="C45" s="148"/>
      <c r="D45" s="148"/>
      <c r="E45" s="148"/>
      <c r="F45" s="148"/>
    </row>
    <row r="46" spans="1:13" x14ac:dyDescent="0.25">
      <c r="B46" s="148"/>
      <c r="C46" s="148"/>
      <c r="D46" s="148"/>
      <c r="E46" s="148"/>
      <c r="F46" s="148"/>
    </row>
    <row r="47" spans="1:13" x14ac:dyDescent="0.25">
      <c r="B47" s="148"/>
      <c r="C47" s="148"/>
      <c r="D47" s="148"/>
      <c r="E47" s="148"/>
      <c r="F47" s="148"/>
    </row>
    <row r="48" spans="1:13" x14ac:dyDescent="0.25">
      <c r="B48" s="148"/>
      <c r="C48" s="148"/>
      <c r="D48" s="148"/>
      <c r="E48" s="148"/>
      <c r="F48" s="148"/>
    </row>
  </sheetData>
  <mergeCells count="2">
    <mergeCell ref="G4:M4"/>
    <mergeCell ref="G33:M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94CC9-F218-4282-AE23-F2FDA1B4C49B}">
  <dimension ref="A1:AR54"/>
  <sheetViews>
    <sheetView workbookViewId="0">
      <selection activeCell="A46" sqref="A46"/>
    </sheetView>
  </sheetViews>
  <sheetFormatPr defaultRowHeight="13.2" x14ac:dyDescent="0.25"/>
  <cols>
    <col min="5" max="5" width="15.33203125" bestFit="1" customWidth="1"/>
    <col min="6" max="6" width="19" bestFit="1" customWidth="1"/>
    <col min="10" max="11" width="10.109375" bestFit="1" customWidth="1"/>
    <col min="14" max="14" width="11.109375" bestFit="1" customWidth="1"/>
    <col min="15" max="17" width="10.109375" bestFit="1" customWidth="1"/>
    <col min="18" max="20" width="11.109375" bestFit="1" customWidth="1"/>
    <col min="21" max="21" width="10.109375" bestFit="1" customWidth="1"/>
    <col min="22" max="24" width="11.109375" bestFit="1" customWidth="1"/>
    <col min="26" max="30" width="10.109375" bestFit="1" customWidth="1"/>
    <col min="31" max="31" width="13.88671875" bestFit="1" customWidth="1"/>
    <col min="32" max="32" width="10.109375" bestFit="1" customWidth="1"/>
    <col min="34" max="40" width="10.109375" bestFit="1" customWidth="1"/>
    <col min="42" max="43" width="10.109375" bestFit="1" customWidth="1"/>
  </cols>
  <sheetData>
    <row r="1" spans="1:44" x14ac:dyDescent="0.25">
      <c r="A1" t="s">
        <v>141</v>
      </c>
    </row>
    <row r="2" spans="1:44" x14ac:dyDescent="0.25">
      <c r="I2">
        <v>2022</v>
      </c>
      <c r="J2">
        <v>2023</v>
      </c>
      <c r="K2">
        <v>2024</v>
      </c>
      <c r="L2">
        <v>2025</v>
      </c>
      <c r="M2">
        <v>2026</v>
      </c>
      <c r="N2">
        <v>2027</v>
      </c>
      <c r="O2">
        <v>2028</v>
      </c>
      <c r="P2">
        <v>2029</v>
      </c>
      <c r="Q2">
        <v>2030</v>
      </c>
      <c r="R2">
        <v>2031</v>
      </c>
      <c r="S2">
        <v>2032</v>
      </c>
      <c r="T2">
        <v>2033</v>
      </c>
      <c r="U2">
        <v>2034</v>
      </c>
      <c r="V2">
        <v>2035</v>
      </c>
      <c r="W2">
        <v>2036</v>
      </c>
      <c r="X2">
        <v>2037</v>
      </c>
      <c r="Y2">
        <v>2038</v>
      </c>
      <c r="Z2">
        <v>2039</v>
      </c>
      <c r="AA2">
        <v>2040</v>
      </c>
      <c r="AB2">
        <v>2041</v>
      </c>
      <c r="AC2">
        <v>2042</v>
      </c>
      <c r="AD2">
        <v>2043</v>
      </c>
      <c r="AE2">
        <v>2044</v>
      </c>
      <c r="AF2">
        <v>2045</v>
      </c>
      <c r="AG2">
        <v>2046</v>
      </c>
      <c r="AH2">
        <v>2047</v>
      </c>
      <c r="AI2">
        <v>2048</v>
      </c>
      <c r="AJ2">
        <v>2049</v>
      </c>
      <c r="AK2">
        <v>2050</v>
      </c>
      <c r="AL2">
        <v>2051</v>
      </c>
      <c r="AM2">
        <v>2052</v>
      </c>
      <c r="AN2">
        <v>2053</v>
      </c>
      <c r="AO2">
        <v>2054</v>
      </c>
      <c r="AP2">
        <v>2055</v>
      </c>
      <c r="AQ2">
        <v>2056</v>
      </c>
    </row>
    <row r="3" spans="1:44" ht="14.4" x14ac:dyDescent="0.3">
      <c r="A3" s="130" t="s">
        <v>122</v>
      </c>
      <c r="B3" s="130" t="s">
        <v>123</v>
      </c>
      <c r="C3" s="130" t="s">
        <v>124</v>
      </c>
      <c r="D3" s="130" t="s">
        <v>125</v>
      </c>
      <c r="E3" s="130" t="s">
        <v>126</v>
      </c>
      <c r="F3" s="131" t="s">
        <v>127</v>
      </c>
      <c r="G3" s="131" t="s">
        <v>0</v>
      </c>
      <c r="H3" s="131" t="s">
        <v>128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</row>
    <row r="4" spans="1:44" ht="14.4" x14ac:dyDescent="0.3">
      <c r="A4" s="132" t="s">
        <v>129</v>
      </c>
      <c r="B4" s="133">
        <v>253.47</v>
      </c>
      <c r="C4" s="133">
        <v>260.17</v>
      </c>
      <c r="D4" s="133">
        <f>C4-B4</f>
        <v>6.7000000000000171</v>
      </c>
      <c r="E4" s="134" t="s">
        <v>130</v>
      </c>
      <c r="F4" s="134" t="s">
        <v>131</v>
      </c>
      <c r="G4" s="113">
        <v>2023</v>
      </c>
      <c r="H4" s="135">
        <v>6.9</v>
      </c>
      <c r="I4" s="50"/>
      <c r="J4" s="50">
        <f>D4*75000</f>
        <v>502500.00000000128</v>
      </c>
      <c r="K4" s="50"/>
      <c r="L4" s="50"/>
      <c r="M4" s="50"/>
      <c r="N4" s="145">
        <f>D4*(3000000-1000000)</f>
        <v>13400000.000000034</v>
      </c>
      <c r="O4" s="50"/>
      <c r="P4" s="50"/>
      <c r="Q4" s="50"/>
      <c r="R4" s="50"/>
      <c r="S4" s="50"/>
      <c r="T4" s="50"/>
      <c r="U4" s="50"/>
      <c r="V4" s="50">
        <f>6.7*250000</f>
        <v>1675000</v>
      </c>
      <c r="W4" s="50"/>
      <c r="X4" s="50"/>
      <c r="Y4" s="50"/>
      <c r="Z4" s="50"/>
      <c r="AA4" s="50"/>
      <c r="AB4" s="50"/>
      <c r="AC4" s="50"/>
      <c r="AD4" s="50">
        <f>6.7*250000</f>
        <v>1675000</v>
      </c>
      <c r="AE4" s="50"/>
      <c r="AF4" s="50"/>
      <c r="AG4" s="50"/>
      <c r="AH4" s="50"/>
      <c r="AI4" s="50"/>
      <c r="AJ4" s="50"/>
      <c r="AK4" s="50"/>
      <c r="AL4" s="50">
        <f>6.7*250000</f>
        <v>1675000</v>
      </c>
      <c r="AM4" s="50"/>
      <c r="AN4" s="50"/>
      <c r="AO4" s="50"/>
      <c r="AP4" s="50"/>
      <c r="AQ4" s="50"/>
      <c r="AR4" s="50"/>
    </row>
    <row r="5" spans="1:44" ht="14.4" x14ac:dyDescent="0.3">
      <c r="A5" s="132"/>
      <c r="B5" s="133">
        <v>260.17</v>
      </c>
      <c r="C5" s="133">
        <v>262.02</v>
      </c>
      <c r="D5" s="133">
        <f>C5-B5</f>
        <v>1.8499999999999659</v>
      </c>
      <c r="E5" s="134" t="s">
        <v>132</v>
      </c>
      <c r="F5" s="134" t="s">
        <v>133</v>
      </c>
      <c r="G5" s="113">
        <v>2022</v>
      </c>
      <c r="H5" s="135"/>
      <c r="I5" s="50"/>
      <c r="J5" s="50"/>
      <c r="K5" s="50"/>
      <c r="L5" s="50"/>
      <c r="M5" s="50"/>
      <c r="N5" s="50"/>
      <c r="O5" s="50"/>
      <c r="P5" s="50"/>
      <c r="Q5" s="50">
        <f>D5*250000</f>
        <v>462499.9999999915</v>
      </c>
      <c r="R5" s="50"/>
      <c r="S5" s="50"/>
      <c r="T5" s="50"/>
      <c r="V5" s="50"/>
      <c r="W5" s="50"/>
      <c r="X5" s="50"/>
      <c r="Y5" s="50">
        <v>462499.9999999915</v>
      </c>
      <c r="Z5" s="50"/>
      <c r="AA5" s="50"/>
      <c r="AB5" s="50"/>
      <c r="AC5" s="50"/>
      <c r="AD5" s="50"/>
      <c r="AE5" s="50"/>
      <c r="AF5" s="50"/>
      <c r="AG5" s="50">
        <v>462499.9999999915</v>
      </c>
      <c r="AH5" s="50"/>
      <c r="AI5" s="50"/>
      <c r="AJ5" s="50"/>
      <c r="AK5" s="50"/>
      <c r="AL5" s="50"/>
      <c r="AM5" s="50"/>
      <c r="AN5" s="50"/>
      <c r="AO5" s="50">
        <v>462499.9999999915</v>
      </c>
      <c r="AP5" s="50"/>
      <c r="AQ5" s="50"/>
      <c r="AR5" s="50"/>
    </row>
    <row r="6" spans="1:44" ht="14.4" x14ac:dyDescent="0.3">
      <c r="A6" s="132" t="s">
        <v>129</v>
      </c>
      <c r="B6" s="133">
        <v>262.02</v>
      </c>
      <c r="C6" s="133">
        <v>263.62</v>
      </c>
      <c r="D6" s="133">
        <v>1.6</v>
      </c>
      <c r="E6" s="134" t="s">
        <v>134</v>
      </c>
      <c r="F6" s="134" t="s">
        <v>131</v>
      </c>
      <c r="G6" s="133">
        <v>2024</v>
      </c>
      <c r="H6" s="135">
        <f>D6*1</f>
        <v>1.6</v>
      </c>
      <c r="I6" s="50"/>
      <c r="J6" s="50">
        <f>D6*75000</f>
        <v>120000</v>
      </c>
      <c r="K6" s="50"/>
      <c r="L6" s="50"/>
      <c r="M6" s="50">
        <v>10000</v>
      </c>
      <c r="N6" s="50">
        <v>30000</v>
      </c>
      <c r="O6" s="50">
        <f>J6</f>
        <v>120000</v>
      </c>
      <c r="P6" s="50"/>
      <c r="Q6" s="50"/>
      <c r="R6" s="50">
        <v>10000</v>
      </c>
      <c r="S6" s="50">
        <v>30000</v>
      </c>
      <c r="T6" s="50">
        <f>O6</f>
        <v>120000</v>
      </c>
      <c r="V6" s="50"/>
      <c r="W6" s="50">
        <v>10000</v>
      </c>
      <c r="X6" s="145">
        <f>D6*(3000000-100000)</f>
        <v>4640000</v>
      </c>
      <c r="Y6" s="50"/>
      <c r="Z6" s="50"/>
      <c r="AA6" s="50"/>
      <c r="AB6" s="50"/>
      <c r="AC6" s="50"/>
      <c r="AD6" s="50"/>
      <c r="AE6" s="50"/>
      <c r="AF6" s="50">
        <f>250000*D6</f>
        <v>400000</v>
      </c>
      <c r="AG6" s="50"/>
      <c r="AH6" s="50"/>
      <c r="AI6" s="50"/>
      <c r="AJ6" s="50"/>
      <c r="AK6" s="50"/>
      <c r="AL6" s="50"/>
      <c r="AM6" s="50"/>
      <c r="AN6" s="50">
        <v>400000</v>
      </c>
      <c r="AO6" s="50"/>
      <c r="AP6" s="50"/>
      <c r="AQ6" s="50"/>
      <c r="AR6" s="50"/>
    </row>
    <row r="7" spans="1:44" ht="14.4" x14ac:dyDescent="0.3">
      <c r="A7" s="132" t="s">
        <v>129</v>
      </c>
      <c r="B7" s="133">
        <v>263.62</v>
      </c>
      <c r="C7" s="133">
        <v>267.39</v>
      </c>
      <c r="D7" s="133">
        <v>3.77</v>
      </c>
      <c r="E7" s="134" t="s">
        <v>135</v>
      </c>
      <c r="F7" s="134" t="s">
        <v>136</v>
      </c>
      <c r="G7" s="133">
        <v>2023</v>
      </c>
      <c r="H7" s="135">
        <f>D7*0.45</f>
        <v>1.6965000000000001</v>
      </c>
      <c r="I7" s="50"/>
      <c r="J7" s="50"/>
      <c r="K7" s="50">
        <f>D7*75000</f>
        <v>282750</v>
      </c>
      <c r="M7" s="50">
        <v>40000</v>
      </c>
      <c r="O7" s="50"/>
      <c r="P7" s="145">
        <f>D7*(1000000-450000)</f>
        <v>2073500</v>
      </c>
      <c r="Q7" s="50"/>
      <c r="R7" s="50"/>
      <c r="S7" s="50"/>
      <c r="T7" s="50"/>
      <c r="U7" s="50"/>
      <c r="V7" s="50">
        <f>D7*250000</f>
        <v>942500</v>
      </c>
      <c r="W7" s="50"/>
      <c r="X7" s="50"/>
      <c r="Y7" s="50"/>
      <c r="Z7" s="50"/>
      <c r="AA7" s="50"/>
      <c r="AB7" s="50"/>
      <c r="AC7" s="50"/>
      <c r="AD7" s="50">
        <v>942500</v>
      </c>
      <c r="AE7" s="50"/>
      <c r="AF7" s="50"/>
      <c r="AG7" s="50"/>
      <c r="AH7" s="50"/>
      <c r="AI7" s="50"/>
      <c r="AJ7" s="50"/>
      <c r="AK7" s="50"/>
      <c r="AL7" s="50">
        <v>942500</v>
      </c>
      <c r="AM7" s="50"/>
      <c r="AN7" s="50"/>
      <c r="AO7" s="50"/>
      <c r="AP7" s="50"/>
      <c r="AQ7" s="50"/>
      <c r="AR7" s="50"/>
    </row>
    <row r="8" spans="1:44" ht="14.4" x14ac:dyDescent="0.3">
      <c r="A8" s="132" t="s">
        <v>129</v>
      </c>
      <c r="B8" s="133">
        <v>267.39</v>
      </c>
      <c r="C8" s="133">
        <v>270.37</v>
      </c>
      <c r="D8" s="133">
        <v>2.98</v>
      </c>
      <c r="E8" s="134" t="s">
        <v>134</v>
      </c>
      <c r="F8" s="134" t="s">
        <v>131</v>
      </c>
      <c r="G8" s="133">
        <v>2024</v>
      </c>
      <c r="H8" s="135">
        <f>D8*1</f>
        <v>2.98</v>
      </c>
      <c r="I8" s="50"/>
      <c r="J8" s="50">
        <f>D8*75000</f>
        <v>223500</v>
      </c>
      <c r="K8" s="50"/>
      <c r="L8" s="50"/>
      <c r="M8" s="50">
        <v>10000</v>
      </c>
      <c r="N8" s="50">
        <v>30000</v>
      </c>
      <c r="O8" s="50">
        <f>D8*75000</f>
        <v>223500</v>
      </c>
      <c r="P8" s="50"/>
      <c r="Q8" s="50"/>
      <c r="R8" s="50">
        <v>40000</v>
      </c>
      <c r="S8" s="50"/>
      <c r="T8" s="50">
        <v>50000</v>
      </c>
      <c r="U8" s="50"/>
      <c r="V8" s="145">
        <f>D8*(3000000-1000000)</f>
        <v>5960000</v>
      </c>
      <c r="W8" s="50"/>
      <c r="X8" s="50"/>
      <c r="Y8" s="50"/>
      <c r="Z8" s="50"/>
      <c r="AA8" s="50"/>
      <c r="AB8" s="50"/>
      <c r="AC8" s="50"/>
      <c r="AD8" s="50">
        <f>250000*D8</f>
        <v>745000</v>
      </c>
      <c r="AE8" s="50"/>
      <c r="AF8" s="50"/>
      <c r="AG8" s="50"/>
      <c r="AH8" s="50"/>
      <c r="AI8" s="50"/>
      <c r="AJ8" s="50"/>
      <c r="AK8" s="50"/>
      <c r="AL8" s="50">
        <v>745000</v>
      </c>
      <c r="AM8" s="50"/>
      <c r="AN8" s="50"/>
      <c r="AO8" s="50"/>
      <c r="AP8" s="50"/>
      <c r="AQ8" s="50"/>
      <c r="AR8" s="50"/>
    </row>
    <row r="9" spans="1:44" ht="14.4" x14ac:dyDescent="0.3">
      <c r="A9" s="132" t="s">
        <v>129</v>
      </c>
      <c r="B9" s="133">
        <v>270.37</v>
      </c>
      <c r="C9" s="133">
        <v>275.52999999999997</v>
      </c>
      <c r="D9" s="133">
        <f>C9-B9</f>
        <v>5.1599999999999682</v>
      </c>
      <c r="E9" s="134" t="s">
        <v>137</v>
      </c>
      <c r="F9" s="134" t="s">
        <v>136</v>
      </c>
      <c r="G9" s="113">
        <v>2026</v>
      </c>
      <c r="H9" s="135">
        <f>D9*0.375</f>
        <v>1.9349999999999881</v>
      </c>
      <c r="I9" s="50"/>
      <c r="J9" s="50"/>
      <c r="K9" s="50"/>
      <c r="L9" s="50"/>
      <c r="M9" s="50"/>
      <c r="N9" s="50"/>
      <c r="O9" s="50">
        <v>40000</v>
      </c>
      <c r="P9" s="50"/>
      <c r="Q9" s="50">
        <f>D9*75000</f>
        <v>386999.99999999761</v>
      </c>
      <c r="R9" s="50"/>
      <c r="S9" s="50"/>
      <c r="T9">
        <v>40000</v>
      </c>
      <c r="U9" s="50"/>
      <c r="V9" s="50">
        <v>386999.99999999761</v>
      </c>
      <c r="W9" s="50"/>
      <c r="X9" s="50"/>
      <c r="Y9" s="50">
        <v>40000</v>
      </c>
      <c r="Z9" s="145">
        <f>D9*(1000000-375000)</f>
        <v>3224999.99999998</v>
      </c>
      <c r="AA9" s="50"/>
      <c r="AB9" s="50"/>
      <c r="AC9" s="50"/>
      <c r="AD9" s="50"/>
      <c r="AE9" s="50"/>
      <c r="AF9" s="50"/>
      <c r="AG9" s="50"/>
      <c r="AH9" s="50">
        <f>250000*D9</f>
        <v>1289999.9999999921</v>
      </c>
      <c r="AI9" s="50"/>
      <c r="AJ9" s="50"/>
      <c r="AK9" s="50"/>
      <c r="AL9" s="50"/>
      <c r="AM9" s="50"/>
      <c r="AN9" s="50"/>
      <c r="AO9" s="50"/>
      <c r="AP9" s="50">
        <v>1289999.9999999921</v>
      </c>
      <c r="AQ9" s="50"/>
      <c r="AR9" s="50"/>
    </row>
    <row r="10" spans="1:44" ht="14.4" x14ac:dyDescent="0.3">
      <c r="A10" s="132" t="s">
        <v>129</v>
      </c>
      <c r="B10" s="133">
        <v>275.52999999999997</v>
      </c>
      <c r="C10" s="133">
        <v>283.83999999999997</v>
      </c>
      <c r="D10" s="133">
        <v>8.31</v>
      </c>
      <c r="E10" s="134" t="s">
        <v>134</v>
      </c>
      <c r="F10" s="134" t="s">
        <v>131</v>
      </c>
      <c r="G10" s="133">
        <v>2024</v>
      </c>
      <c r="H10" s="135">
        <f>D10*1</f>
        <v>8.31</v>
      </c>
      <c r="I10" s="50"/>
      <c r="J10" s="50">
        <f>D10*75000</f>
        <v>623250</v>
      </c>
      <c r="K10" s="50"/>
      <c r="L10" s="50"/>
      <c r="M10" s="50">
        <v>10000</v>
      </c>
      <c r="N10" s="50">
        <v>30000</v>
      </c>
      <c r="O10" s="50">
        <f>D10*75000</f>
        <v>623250</v>
      </c>
      <c r="P10" s="50"/>
      <c r="Q10" s="50"/>
      <c r="S10" s="145">
        <f>D10*(3000000-1000000)</f>
        <v>16620000.000000002</v>
      </c>
      <c r="T10" s="50"/>
      <c r="U10" s="50"/>
      <c r="V10" s="50"/>
      <c r="W10" s="50"/>
      <c r="X10" s="50"/>
      <c r="Y10" s="50"/>
      <c r="Z10" s="50"/>
      <c r="AA10" s="50">
        <f>250000*D10</f>
        <v>2077500.0000000002</v>
      </c>
      <c r="AB10" s="50"/>
      <c r="AC10" s="50"/>
      <c r="AD10" s="50"/>
      <c r="AE10" s="50"/>
      <c r="AF10" s="50"/>
      <c r="AG10" s="50"/>
      <c r="AH10" s="50"/>
      <c r="AI10" s="50">
        <v>2077500.0000000002</v>
      </c>
      <c r="AJ10" s="50"/>
      <c r="AK10" s="50"/>
      <c r="AL10" s="50"/>
      <c r="AM10" s="50"/>
      <c r="AN10" s="50"/>
      <c r="AO10" s="50"/>
      <c r="AP10" s="50"/>
      <c r="AQ10" s="50">
        <v>2077500.0000000002</v>
      </c>
      <c r="AR10" s="50"/>
    </row>
    <row r="11" spans="1:44" ht="14.4" x14ac:dyDescent="0.3">
      <c r="A11" s="132" t="s">
        <v>129</v>
      </c>
      <c r="B11" s="133">
        <v>283.83999999999997</v>
      </c>
      <c r="C11" s="133">
        <v>291.55</v>
      </c>
      <c r="D11" s="133">
        <f>C11-B11</f>
        <v>7.7100000000000364</v>
      </c>
      <c r="E11" s="134" t="s">
        <v>137</v>
      </c>
      <c r="F11" s="134" t="s">
        <v>136</v>
      </c>
      <c r="G11" s="113">
        <v>2026</v>
      </c>
      <c r="H11" s="135">
        <f>D11*0.375</f>
        <v>2.8912500000000136</v>
      </c>
      <c r="I11" s="50"/>
      <c r="J11" s="50"/>
      <c r="K11" s="50"/>
      <c r="L11" s="50"/>
      <c r="M11" s="50"/>
      <c r="N11" s="50"/>
      <c r="O11" s="50"/>
      <c r="P11" s="50"/>
      <c r="Q11" s="50">
        <f>D11*75000</f>
        <v>578250.00000000268</v>
      </c>
      <c r="R11" s="50"/>
      <c r="S11" s="50"/>
      <c r="T11" s="50">
        <v>80000</v>
      </c>
      <c r="U11" s="50"/>
      <c r="V11" s="50">
        <v>30000</v>
      </c>
      <c r="W11" s="145">
        <f>D11*(1000000-375000)</f>
        <v>4818750.0000000224</v>
      </c>
      <c r="X11" s="50"/>
      <c r="Y11" s="50"/>
      <c r="Z11" s="50"/>
      <c r="AA11" s="50"/>
      <c r="AB11" s="50"/>
      <c r="AC11" s="50"/>
      <c r="AD11" s="50"/>
      <c r="AE11" s="50">
        <f>250000*D11</f>
        <v>1927500.0000000091</v>
      </c>
      <c r="AF11" s="50"/>
      <c r="AG11" s="50"/>
      <c r="AH11" s="50"/>
      <c r="AI11" s="50"/>
      <c r="AJ11" s="50"/>
      <c r="AK11" s="50"/>
      <c r="AL11" s="50"/>
      <c r="AM11" s="50">
        <v>1927500.0000000091</v>
      </c>
      <c r="AN11" s="50"/>
      <c r="AO11" s="50"/>
      <c r="AP11" s="50"/>
      <c r="AQ11" s="50"/>
      <c r="AR11" s="50"/>
    </row>
    <row r="12" spans="1:44" ht="14.4" x14ac:dyDescent="0.3">
      <c r="A12" s="132" t="s">
        <v>129</v>
      </c>
      <c r="B12" s="133">
        <v>291.55</v>
      </c>
      <c r="C12" s="133">
        <v>293.8</v>
      </c>
      <c r="D12" s="133">
        <v>2.25</v>
      </c>
      <c r="E12" s="134" t="s">
        <v>134</v>
      </c>
      <c r="F12" s="134" t="s">
        <v>131</v>
      </c>
      <c r="G12" s="133">
        <v>2024</v>
      </c>
      <c r="H12" s="135">
        <f>D12*1</f>
        <v>2.25</v>
      </c>
      <c r="I12" s="50"/>
      <c r="J12" s="50">
        <f>D12*75000</f>
        <v>168750</v>
      </c>
      <c r="K12" s="50"/>
      <c r="L12" s="50"/>
      <c r="M12" s="50">
        <v>10000</v>
      </c>
      <c r="N12" s="50">
        <v>30000</v>
      </c>
      <c r="O12" s="50">
        <f>D12*75000</f>
        <v>168750</v>
      </c>
      <c r="P12" s="50"/>
      <c r="Q12" s="50"/>
      <c r="R12" s="145">
        <f>D12*(3000000-1000000)</f>
        <v>4500000</v>
      </c>
      <c r="S12" s="50"/>
      <c r="T12" s="50"/>
      <c r="U12" s="50"/>
      <c r="V12" s="50"/>
      <c r="W12" s="50"/>
      <c r="X12" s="50"/>
      <c r="Y12" s="50"/>
      <c r="Z12" s="50">
        <f>250000*D12</f>
        <v>562500</v>
      </c>
      <c r="AA12" s="50"/>
      <c r="AB12" s="50"/>
      <c r="AC12" s="50"/>
      <c r="AD12" s="50"/>
      <c r="AE12" s="50"/>
      <c r="AF12" s="50"/>
      <c r="AG12" s="50"/>
      <c r="AH12" s="50">
        <v>562500</v>
      </c>
      <c r="AI12" s="50"/>
      <c r="AJ12" s="50"/>
      <c r="AK12" s="50"/>
      <c r="AL12" s="50"/>
      <c r="AM12" s="50"/>
      <c r="AN12" s="50"/>
      <c r="AO12" s="50"/>
      <c r="AP12" s="50">
        <v>562500</v>
      </c>
      <c r="AQ12" s="50"/>
      <c r="AR12" s="50"/>
    </row>
    <row r="13" spans="1:44" ht="14.4" x14ac:dyDescent="0.3">
      <c r="A13" s="132" t="s">
        <v>129</v>
      </c>
      <c r="B13" s="133">
        <v>293.8</v>
      </c>
      <c r="C13" s="133">
        <v>302.06</v>
      </c>
      <c r="D13" s="133">
        <f>C13-B13</f>
        <v>8.2599999999999909</v>
      </c>
      <c r="E13" s="134" t="s">
        <v>137</v>
      </c>
      <c r="F13" s="134" t="s">
        <v>136</v>
      </c>
      <c r="G13" s="113">
        <v>2026</v>
      </c>
      <c r="H13" s="135">
        <f>D13*0.375</f>
        <v>3.0974999999999966</v>
      </c>
      <c r="I13" s="50"/>
      <c r="J13" s="50"/>
      <c r="K13" s="50"/>
      <c r="L13" s="50"/>
      <c r="M13" s="50"/>
      <c r="N13" s="50"/>
      <c r="O13" s="50"/>
      <c r="P13" s="50"/>
      <c r="Q13" s="50">
        <f>D13*75000</f>
        <v>619499.9999999993</v>
      </c>
      <c r="R13" s="50"/>
      <c r="S13" s="50"/>
      <c r="T13" s="50">
        <v>80000</v>
      </c>
      <c r="U13" s="50"/>
      <c r="V13" s="50">
        <v>30000</v>
      </c>
      <c r="W13" s="145">
        <f>D13*(1000000-375000)</f>
        <v>5162499.9999999944</v>
      </c>
      <c r="X13" s="50"/>
      <c r="Y13" s="50"/>
      <c r="Z13" s="50"/>
      <c r="AA13" s="50"/>
      <c r="AB13" s="50"/>
      <c r="AC13" s="50"/>
      <c r="AD13" s="50"/>
      <c r="AE13" s="50">
        <f>250000*D13</f>
        <v>2064999.9999999977</v>
      </c>
      <c r="AF13" s="50"/>
      <c r="AG13" s="50"/>
      <c r="AH13" s="50"/>
      <c r="AI13" s="50"/>
      <c r="AJ13" s="50"/>
      <c r="AK13" s="50"/>
      <c r="AL13" s="50"/>
      <c r="AM13" s="50">
        <v>2064999.9999999977</v>
      </c>
      <c r="AN13" s="50"/>
      <c r="AO13" s="50"/>
      <c r="AP13" s="50"/>
      <c r="AQ13" s="50"/>
      <c r="AR13" s="50"/>
    </row>
    <row r="14" spans="1:44" ht="14.4" x14ac:dyDescent="0.3">
      <c r="A14" s="132" t="s">
        <v>129</v>
      </c>
      <c r="B14" s="133">
        <v>302.06</v>
      </c>
      <c r="C14" s="133">
        <v>304.95999999999998</v>
      </c>
      <c r="D14" s="133">
        <v>2.9</v>
      </c>
      <c r="E14" s="134" t="s">
        <v>134</v>
      </c>
      <c r="F14" s="134" t="s">
        <v>131</v>
      </c>
      <c r="G14" s="133">
        <v>2024</v>
      </c>
      <c r="H14" s="135">
        <f>D14*1</f>
        <v>2.9</v>
      </c>
      <c r="I14" s="50"/>
      <c r="J14" s="50">
        <f>D14*75000</f>
        <v>217500</v>
      </c>
      <c r="K14" s="50"/>
      <c r="L14" s="50"/>
      <c r="M14" s="50">
        <v>10000</v>
      </c>
      <c r="N14" s="50">
        <v>30000</v>
      </c>
      <c r="O14" s="50">
        <f>D14*75000</f>
        <v>217500</v>
      </c>
      <c r="P14" s="50"/>
      <c r="Q14" s="50"/>
      <c r="R14" s="145">
        <f>D14*(3000000-1000000)</f>
        <v>5800000</v>
      </c>
      <c r="S14" s="50"/>
      <c r="T14" s="50"/>
      <c r="U14" s="50"/>
      <c r="V14" s="50"/>
      <c r="W14" s="50"/>
      <c r="X14" s="50"/>
      <c r="Y14" s="50"/>
      <c r="Z14" s="50">
        <f>250000*D14</f>
        <v>725000</v>
      </c>
      <c r="AA14" s="50"/>
      <c r="AB14" s="50"/>
      <c r="AC14" s="50"/>
      <c r="AD14" s="50"/>
      <c r="AE14" s="50"/>
      <c r="AF14" s="50"/>
      <c r="AG14" s="50"/>
      <c r="AH14" s="50">
        <v>725000</v>
      </c>
      <c r="AI14" s="50"/>
      <c r="AJ14" s="50"/>
      <c r="AK14" s="50"/>
      <c r="AL14" s="50"/>
      <c r="AM14" s="50"/>
      <c r="AN14" s="50"/>
      <c r="AO14" s="50"/>
      <c r="AP14" s="50">
        <v>725000</v>
      </c>
      <c r="AQ14" s="50"/>
      <c r="AR14" s="50"/>
    </row>
    <row r="15" spans="1:44" ht="14.4" x14ac:dyDescent="0.3">
      <c r="A15" s="132" t="s">
        <v>129</v>
      </c>
      <c r="B15" s="133">
        <v>304.95999999999998</v>
      </c>
      <c r="C15" s="133">
        <v>313.14</v>
      </c>
      <c r="D15" s="133">
        <v>8.19</v>
      </c>
      <c r="E15" s="134" t="s">
        <v>137</v>
      </c>
      <c r="F15" s="134" t="s">
        <v>136</v>
      </c>
      <c r="G15" s="113">
        <v>2023</v>
      </c>
      <c r="H15" s="135">
        <v>3.5</v>
      </c>
      <c r="I15" s="50"/>
      <c r="J15" s="50"/>
      <c r="M15" s="50">
        <v>80000</v>
      </c>
      <c r="N15" s="50">
        <f>D15*75000</f>
        <v>614250</v>
      </c>
      <c r="O15" s="50"/>
      <c r="P15" s="50">
        <v>80000</v>
      </c>
      <c r="Q15" s="50"/>
      <c r="R15" s="50"/>
      <c r="S15" s="50">
        <f>D15*75000</f>
        <v>614250</v>
      </c>
      <c r="T15" s="50"/>
      <c r="U15" s="145">
        <f>D15*(1000000-430000)</f>
        <v>4668300</v>
      </c>
      <c r="V15" s="50"/>
      <c r="W15" s="50"/>
      <c r="X15" s="50"/>
      <c r="Y15" s="50"/>
      <c r="Z15" s="50"/>
      <c r="AA15" s="50"/>
      <c r="AB15" s="50"/>
      <c r="AC15" s="50">
        <f>250000*D15</f>
        <v>2047499.9999999998</v>
      </c>
      <c r="AD15" s="50"/>
      <c r="AE15" s="50"/>
      <c r="AF15" s="50"/>
      <c r="AG15" s="50"/>
      <c r="AH15" s="50"/>
      <c r="AI15" s="50"/>
      <c r="AJ15" s="50"/>
      <c r="AK15" s="50">
        <v>2047499.9999999998</v>
      </c>
      <c r="AL15" s="50"/>
      <c r="AM15" s="50"/>
      <c r="AN15" s="50"/>
      <c r="AO15" s="50"/>
      <c r="AP15" s="50"/>
      <c r="AQ15" s="50"/>
      <c r="AR15" s="50"/>
    </row>
    <row r="16" spans="1:44" ht="14.4" x14ac:dyDescent="0.3">
      <c r="A16" s="132" t="s">
        <v>129</v>
      </c>
      <c r="B16" s="133">
        <v>313.14</v>
      </c>
      <c r="C16" s="133">
        <v>315.89</v>
      </c>
      <c r="D16" s="133">
        <f>C16-B16</f>
        <v>2.75</v>
      </c>
      <c r="E16" s="134" t="s">
        <v>137</v>
      </c>
      <c r="F16" s="134" t="s">
        <v>136</v>
      </c>
      <c r="G16" s="133">
        <v>2023</v>
      </c>
      <c r="H16" s="135">
        <v>1.5</v>
      </c>
      <c r="I16" s="50"/>
      <c r="J16" s="50"/>
      <c r="M16" s="50">
        <v>40000</v>
      </c>
      <c r="N16" s="50">
        <f>D16*75000</f>
        <v>206250</v>
      </c>
      <c r="O16" s="50"/>
      <c r="P16" s="50">
        <v>40000</v>
      </c>
      <c r="Q16" s="50"/>
      <c r="R16" s="50">
        <v>40000</v>
      </c>
      <c r="S16" s="50"/>
      <c r="T16" s="145">
        <f>D16*(1000000-545000)</f>
        <v>1251250</v>
      </c>
      <c r="U16" s="50"/>
      <c r="V16" s="50"/>
      <c r="W16" s="50"/>
      <c r="X16" s="50"/>
      <c r="Y16" s="50"/>
      <c r="Z16" s="50"/>
      <c r="AA16" s="50"/>
      <c r="AB16" s="50"/>
      <c r="AC16" s="50">
        <f>250000*D16</f>
        <v>687500</v>
      </c>
      <c r="AD16" s="50"/>
      <c r="AE16" s="50"/>
      <c r="AF16" s="50"/>
      <c r="AG16" s="50"/>
      <c r="AH16" s="50"/>
      <c r="AI16" s="50"/>
      <c r="AJ16" s="50"/>
      <c r="AK16" s="50">
        <v>687500</v>
      </c>
      <c r="AL16" s="50"/>
      <c r="AM16" s="50"/>
      <c r="AN16" s="50"/>
      <c r="AO16" s="50"/>
      <c r="AP16" s="50"/>
      <c r="AQ16" s="50"/>
      <c r="AR16" s="50"/>
    </row>
    <row r="17" spans="1:44" ht="14.4" x14ac:dyDescent="0.3">
      <c r="A17" s="132" t="s">
        <v>129</v>
      </c>
      <c r="B17" s="133">
        <v>315.89</v>
      </c>
      <c r="C17" s="133">
        <v>316.64999999999998</v>
      </c>
      <c r="D17" s="133">
        <v>0.76</v>
      </c>
      <c r="E17" s="134" t="s">
        <v>138</v>
      </c>
      <c r="F17" s="134" t="s">
        <v>131</v>
      </c>
      <c r="G17" s="113">
        <v>2023</v>
      </c>
      <c r="H17" s="135">
        <v>1.5</v>
      </c>
      <c r="I17" s="50"/>
      <c r="J17" s="50">
        <f>D17*75000</f>
        <v>57000</v>
      </c>
      <c r="K17" s="50"/>
      <c r="L17" s="50"/>
      <c r="M17" s="50">
        <v>10000</v>
      </c>
      <c r="N17" s="50">
        <v>30000</v>
      </c>
      <c r="O17" s="50">
        <f>D17*75000</f>
        <v>57000</v>
      </c>
      <c r="P17" s="145">
        <f>D17*(3000000-1000000)</f>
        <v>1520000</v>
      </c>
      <c r="Q17" s="50"/>
      <c r="S17" s="50"/>
      <c r="T17" s="50"/>
      <c r="U17" s="50"/>
      <c r="V17" s="50"/>
      <c r="W17" s="50"/>
      <c r="X17" s="50">
        <f>250000*D17</f>
        <v>190000</v>
      </c>
      <c r="Y17" s="50"/>
      <c r="Z17" s="50"/>
      <c r="AA17" s="50"/>
      <c r="AB17" s="50"/>
      <c r="AC17" s="50"/>
      <c r="AD17" s="50"/>
      <c r="AE17" s="50"/>
      <c r="AF17" s="50">
        <v>190000</v>
      </c>
      <c r="AG17" s="50"/>
      <c r="AH17" s="50"/>
      <c r="AI17" s="50"/>
      <c r="AJ17" s="50"/>
      <c r="AK17" s="50"/>
      <c r="AL17" s="50"/>
      <c r="AM17" s="50"/>
      <c r="AN17" s="50">
        <v>190000</v>
      </c>
      <c r="AO17" s="50"/>
      <c r="AP17" s="50"/>
      <c r="AQ17" s="50"/>
      <c r="AR17" s="50"/>
    </row>
    <row r="18" spans="1:44" ht="14.4" x14ac:dyDescent="0.3">
      <c r="A18" s="136" t="s">
        <v>139</v>
      </c>
      <c r="B18" s="137">
        <v>288.67</v>
      </c>
      <c r="C18" s="137">
        <v>289.01</v>
      </c>
      <c r="D18" s="137">
        <f>C18-B18</f>
        <v>0.33999999999997499</v>
      </c>
      <c r="E18" s="138" t="s">
        <v>137</v>
      </c>
      <c r="F18" s="134" t="s">
        <v>136</v>
      </c>
      <c r="G18" s="133">
        <v>2023</v>
      </c>
      <c r="H18" s="135">
        <f>D18*0.375</f>
        <v>0.12749999999999062</v>
      </c>
      <c r="I18" s="50"/>
      <c r="J18" s="50"/>
      <c r="M18" s="50"/>
      <c r="N18" s="50">
        <f>D18*75000</f>
        <v>25499.999999998123</v>
      </c>
      <c r="O18" s="50"/>
      <c r="Q18" s="50">
        <v>40000</v>
      </c>
      <c r="R18" s="50"/>
      <c r="S18" s="50"/>
      <c r="T18" s="145">
        <f>D18*(1000000-375000)</f>
        <v>212499.99999998437</v>
      </c>
      <c r="U18" s="50"/>
      <c r="V18" s="50"/>
      <c r="W18" s="50"/>
      <c r="X18" s="50"/>
      <c r="Y18" s="50"/>
      <c r="Z18" s="50"/>
      <c r="AA18" s="50"/>
      <c r="AC18" s="50">
        <f>250000*D18</f>
        <v>84999.999999993743</v>
      </c>
      <c r="AD18" s="50"/>
      <c r="AE18" s="50"/>
      <c r="AF18" s="50"/>
      <c r="AG18" s="50"/>
      <c r="AH18" s="50"/>
      <c r="AI18" s="50"/>
      <c r="AJ18" s="50"/>
      <c r="AK18" s="50">
        <v>84999.999999993743</v>
      </c>
      <c r="AL18" s="50"/>
      <c r="AM18" s="50"/>
      <c r="AN18" s="50"/>
      <c r="AO18" s="50"/>
      <c r="AP18" s="50"/>
      <c r="AQ18" s="50"/>
      <c r="AR18" s="50"/>
    </row>
    <row r="19" spans="1:44" ht="14.4" x14ac:dyDescent="0.3">
      <c r="A19" s="132" t="s">
        <v>140</v>
      </c>
      <c r="B19" s="133">
        <v>0</v>
      </c>
      <c r="C19" s="133">
        <v>2.5299999999999998</v>
      </c>
      <c r="D19" s="113">
        <f>C19-B19</f>
        <v>2.5299999999999998</v>
      </c>
      <c r="E19" s="134" t="s">
        <v>134</v>
      </c>
      <c r="F19" s="134" t="s">
        <v>131</v>
      </c>
      <c r="G19" s="113">
        <v>2024</v>
      </c>
      <c r="H19" s="135">
        <f>D19*1</f>
        <v>2.5299999999999998</v>
      </c>
      <c r="I19" s="50"/>
      <c r="J19" s="50">
        <f>D19*75000</f>
        <v>189749.99999999997</v>
      </c>
      <c r="K19" s="50"/>
      <c r="L19" s="50"/>
      <c r="M19" s="50">
        <v>10000</v>
      </c>
      <c r="N19" s="50">
        <v>30000</v>
      </c>
      <c r="O19" s="50">
        <f>D19*75000</f>
        <v>189749.99999999997</v>
      </c>
      <c r="P19" s="50"/>
      <c r="Q19" s="50"/>
      <c r="R19" s="50">
        <v>10000</v>
      </c>
      <c r="S19" s="50">
        <f>D19*75000</f>
        <v>189749.99999999997</v>
      </c>
      <c r="T19" s="50"/>
      <c r="U19" s="50"/>
      <c r="V19" s="50">
        <v>10000</v>
      </c>
      <c r="W19" s="50">
        <v>30000</v>
      </c>
      <c r="X19" s="145">
        <f>D19*(3000000-1000000)</f>
        <v>5060000</v>
      </c>
      <c r="Y19" s="50"/>
      <c r="Z19" s="50"/>
      <c r="AA19" s="50"/>
      <c r="AB19" s="50"/>
      <c r="AC19" s="50"/>
      <c r="AD19" s="50"/>
      <c r="AE19" s="50"/>
      <c r="AF19" s="50">
        <f>250000*D19</f>
        <v>632500</v>
      </c>
      <c r="AG19" s="50"/>
      <c r="AH19" s="50"/>
      <c r="AI19" s="50"/>
      <c r="AJ19" s="50"/>
      <c r="AK19" s="50"/>
      <c r="AL19" s="50"/>
      <c r="AM19" s="50"/>
      <c r="AN19" s="50">
        <v>632500</v>
      </c>
      <c r="AO19" s="50"/>
      <c r="AP19" s="50"/>
      <c r="AQ19" s="50"/>
      <c r="AR19" s="50"/>
    </row>
    <row r="20" spans="1:44" ht="14.4" x14ac:dyDescent="0.3">
      <c r="A20" s="132" t="s">
        <v>140</v>
      </c>
      <c r="B20" s="133">
        <v>2.5299999999999998</v>
      </c>
      <c r="C20" s="133">
        <v>6.48</v>
      </c>
      <c r="D20" s="113">
        <f>C20-B20</f>
        <v>3.9500000000000006</v>
      </c>
      <c r="E20" s="134" t="s">
        <v>137</v>
      </c>
      <c r="F20" s="134" t="s">
        <v>136</v>
      </c>
      <c r="G20" s="133">
        <v>2023</v>
      </c>
      <c r="H20" s="135">
        <f>D20*0.375</f>
        <v>1.4812500000000002</v>
      </c>
      <c r="I20" s="50"/>
      <c r="J20" s="50"/>
      <c r="K20" s="50"/>
      <c r="L20" s="50"/>
      <c r="M20" s="50">
        <v>10000</v>
      </c>
      <c r="N20" s="50">
        <v>30000</v>
      </c>
      <c r="O20" s="50">
        <f>D20*75000</f>
        <v>296250.00000000006</v>
      </c>
      <c r="P20" s="50"/>
      <c r="Q20" s="50"/>
      <c r="S20" s="50"/>
      <c r="T20" s="145">
        <f>D20*(3000000-1000000)</f>
        <v>7900000.0000000009</v>
      </c>
      <c r="U20" s="50"/>
      <c r="V20" s="50"/>
      <c r="W20" s="50"/>
      <c r="X20" s="50"/>
      <c r="Y20" s="50"/>
      <c r="Z20" s="50"/>
      <c r="AA20" s="50"/>
      <c r="AB20" s="50">
        <f>250000*D20</f>
        <v>987500.00000000012</v>
      </c>
      <c r="AC20" s="50"/>
      <c r="AD20" s="50"/>
      <c r="AE20" s="50"/>
      <c r="AF20" s="50"/>
      <c r="AG20" s="50"/>
      <c r="AH20" s="50"/>
      <c r="AI20" s="50"/>
      <c r="AJ20" s="50">
        <v>987500.00000000012</v>
      </c>
      <c r="AK20" s="50"/>
      <c r="AL20" s="50"/>
      <c r="AM20" s="50"/>
      <c r="AN20" s="50"/>
      <c r="AO20" s="50"/>
      <c r="AP20" s="50"/>
      <c r="AQ20" s="50"/>
      <c r="AR20" s="50"/>
    </row>
    <row r="21" spans="1:44" x14ac:dyDescent="0.25"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</row>
    <row r="22" spans="1:44" x14ac:dyDescent="0.25">
      <c r="I22" s="50">
        <f>SUM(I3:I21)</f>
        <v>0</v>
      </c>
      <c r="J22" s="50">
        <f t="shared" ref="J22:W22" si="0">SUM(J3:J21)</f>
        <v>2102250.0000000014</v>
      </c>
      <c r="K22" s="50">
        <f t="shared" si="0"/>
        <v>282750</v>
      </c>
      <c r="L22" s="50">
        <f t="shared" si="0"/>
        <v>0</v>
      </c>
      <c r="M22" s="50">
        <f t="shared" si="0"/>
        <v>240000</v>
      </c>
      <c r="N22" s="50">
        <f t="shared" si="0"/>
        <v>14486000.000000032</v>
      </c>
      <c r="O22" s="50">
        <f t="shared" si="0"/>
        <v>1936000</v>
      </c>
      <c r="P22" s="50">
        <f>SUM(P3:P21)</f>
        <v>3713500</v>
      </c>
      <c r="Q22" s="50">
        <f t="shared" si="0"/>
        <v>2087249.9999999909</v>
      </c>
      <c r="R22" s="50">
        <f t="shared" si="0"/>
        <v>10400000</v>
      </c>
      <c r="S22" s="50">
        <f t="shared" si="0"/>
        <v>17454000</v>
      </c>
      <c r="T22" s="50">
        <f t="shared" si="0"/>
        <v>9733749.9999999851</v>
      </c>
      <c r="U22" s="50">
        <f t="shared" si="0"/>
        <v>4668300</v>
      </c>
      <c r="V22" s="50">
        <f t="shared" si="0"/>
        <v>9034499.9999999981</v>
      </c>
      <c r="W22" s="50">
        <f t="shared" si="0"/>
        <v>10021250.000000017</v>
      </c>
      <c r="X22" s="50">
        <f t="shared" ref="X22" si="1">SUM(X3:X21)</f>
        <v>9890000</v>
      </c>
      <c r="Y22" s="50">
        <f t="shared" ref="Y22" si="2">SUM(Y3:Y21)</f>
        <v>502499.9999999915</v>
      </c>
      <c r="Z22" s="50">
        <f t="shared" ref="Z22" si="3">SUM(Z3:Z21)</f>
        <v>4512499.9999999795</v>
      </c>
      <c r="AA22" s="50">
        <f t="shared" ref="AA22" si="4">SUM(AA3:AA21)</f>
        <v>2077500.0000000002</v>
      </c>
      <c r="AB22" s="50">
        <f t="shared" ref="AB22" si="5">SUM(AB3:AB21)</f>
        <v>987500.00000000012</v>
      </c>
      <c r="AC22" s="50">
        <f t="shared" ref="AC22" si="6">SUM(AC3:AC21)</f>
        <v>2819999.9999999939</v>
      </c>
      <c r="AD22" s="50">
        <f t="shared" ref="AD22" si="7">SUM(AD3:AD21)</f>
        <v>3362500</v>
      </c>
      <c r="AE22" s="50">
        <f t="shared" ref="AE22" si="8">SUM(AE3:AE21)</f>
        <v>3992500.0000000065</v>
      </c>
      <c r="AF22" s="50">
        <f t="shared" ref="AF22" si="9">SUM(AF3:AF21)</f>
        <v>1222500</v>
      </c>
      <c r="AG22" s="50">
        <f t="shared" ref="AG22" si="10">SUM(AG3:AG21)</f>
        <v>462499.9999999915</v>
      </c>
      <c r="AH22" s="50">
        <f t="shared" ref="AH22" si="11">SUM(AH3:AH21)</f>
        <v>2577499.9999999921</v>
      </c>
      <c r="AI22" s="50">
        <f t="shared" ref="AI22" si="12">SUM(AI3:AI21)</f>
        <v>2077500.0000000002</v>
      </c>
      <c r="AJ22" s="50">
        <f t="shared" ref="AJ22" si="13">SUM(AJ3:AJ21)</f>
        <v>987500.00000000012</v>
      </c>
      <c r="AK22" s="50">
        <f t="shared" ref="AK22" si="14">SUM(AK3:AK21)</f>
        <v>2819999.9999999939</v>
      </c>
      <c r="AL22" s="50">
        <f t="shared" ref="AL22" si="15">SUM(AL3:AL21)</f>
        <v>3362500</v>
      </c>
      <c r="AM22" s="50">
        <f t="shared" ref="AM22" si="16">SUM(AM3:AM21)</f>
        <v>3992500.0000000065</v>
      </c>
      <c r="AN22" s="50">
        <f t="shared" ref="AN22" si="17">SUM(AN3:AN21)</f>
        <v>1222500</v>
      </c>
      <c r="AO22" s="50">
        <f t="shared" ref="AO22" si="18">SUM(AO3:AO21)</f>
        <v>462499.9999999915</v>
      </c>
      <c r="AP22" s="50">
        <f t="shared" ref="AP22" si="19">SUM(AP3:AP21)</f>
        <v>2577499.9999999921</v>
      </c>
      <c r="AQ22" s="50">
        <f t="shared" ref="AQ22" si="20">SUM(AQ3:AQ21)</f>
        <v>2077500.0000000002</v>
      </c>
      <c r="AR22" s="50"/>
    </row>
    <row r="23" spans="1:44" x14ac:dyDescent="0.25"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</row>
    <row r="24" spans="1:44" x14ac:dyDescent="0.25">
      <c r="A24" s="8" t="s">
        <v>149</v>
      </c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</row>
    <row r="25" spans="1:44" x14ac:dyDescent="0.25"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</row>
    <row r="26" spans="1:44" ht="14.4" x14ac:dyDescent="0.3">
      <c r="A26" s="130" t="s">
        <v>122</v>
      </c>
      <c r="B26" s="130" t="s">
        <v>123</v>
      </c>
      <c r="C26" s="130" t="s">
        <v>124</v>
      </c>
      <c r="D26" s="130" t="s">
        <v>125</v>
      </c>
      <c r="E26" s="130" t="s">
        <v>126</v>
      </c>
      <c r="F26" s="131" t="s">
        <v>127</v>
      </c>
      <c r="G26" s="131" t="s">
        <v>0</v>
      </c>
      <c r="H26" s="131" t="s">
        <v>128</v>
      </c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</row>
    <row r="27" spans="1:44" ht="14.4" x14ac:dyDescent="0.3">
      <c r="A27" s="132" t="s">
        <v>129</v>
      </c>
      <c r="B27" s="133">
        <v>253.47</v>
      </c>
      <c r="C27" s="133">
        <v>260.17</v>
      </c>
      <c r="D27" s="133">
        <f>C27-B27</f>
        <v>6.7000000000000171</v>
      </c>
      <c r="E27" s="134" t="s">
        <v>130</v>
      </c>
      <c r="F27" s="134" t="s">
        <v>131</v>
      </c>
      <c r="G27" s="113">
        <v>2023</v>
      </c>
      <c r="H27" s="135">
        <v>6.9</v>
      </c>
      <c r="I27" s="50"/>
      <c r="J27" s="50"/>
      <c r="K27" s="50"/>
      <c r="L27" s="50"/>
      <c r="M27" s="50"/>
      <c r="N27" s="50"/>
      <c r="O27" s="50"/>
      <c r="P27" s="50"/>
      <c r="R27" s="50">
        <f>D27*250000</f>
        <v>1675000.0000000042</v>
      </c>
      <c r="S27" s="50"/>
      <c r="T27" s="50"/>
      <c r="U27" s="50"/>
      <c r="V27" s="50"/>
      <c r="W27" s="50"/>
      <c r="X27" s="50"/>
      <c r="Y27" s="50"/>
      <c r="Z27" s="50">
        <v>1675000.0000000042</v>
      </c>
      <c r="AA27" s="50"/>
      <c r="AB27" s="50"/>
      <c r="AC27" s="50"/>
      <c r="AD27" s="50"/>
      <c r="AE27" s="50"/>
      <c r="AF27" s="50"/>
      <c r="AG27" s="50"/>
      <c r="AH27" s="50">
        <v>1675000.0000000042</v>
      </c>
      <c r="AI27" s="50"/>
      <c r="AJ27" s="50"/>
      <c r="AK27" s="50"/>
      <c r="AL27" s="50"/>
      <c r="AM27" s="50"/>
      <c r="AN27" s="50"/>
      <c r="AO27" s="50"/>
      <c r="AP27" s="50">
        <v>1675000.0000000042</v>
      </c>
      <c r="AQ27" s="50"/>
      <c r="AR27" s="50"/>
    </row>
    <row r="28" spans="1:44" ht="14.4" x14ac:dyDescent="0.3">
      <c r="A28" s="132"/>
      <c r="B28" s="133">
        <v>260.17</v>
      </c>
      <c r="C28" s="133">
        <v>262.02</v>
      </c>
      <c r="D28" s="133">
        <f>C28-B28</f>
        <v>1.8499999999999659</v>
      </c>
      <c r="E28" s="134" t="s">
        <v>132</v>
      </c>
      <c r="F28" s="134" t="s">
        <v>133</v>
      </c>
      <c r="G28" s="113">
        <v>2022</v>
      </c>
      <c r="H28" s="135"/>
      <c r="I28" s="50"/>
      <c r="J28" s="50"/>
      <c r="K28" s="50"/>
      <c r="L28" s="50"/>
      <c r="M28" s="50"/>
      <c r="N28" s="50"/>
      <c r="O28" s="50"/>
      <c r="P28" s="50"/>
      <c r="R28" s="50"/>
      <c r="S28" s="50"/>
      <c r="T28" s="50">
        <f>D28*250000</f>
        <v>462499.9999999915</v>
      </c>
      <c r="V28" s="50"/>
      <c r="W28" s="50"/>
      <c r="X28" s="50"/>
      <c r="Y28" s="50"/>
      <c r="Z28" s="50"/>
      <c r="AA28" s="50"/>
      <c r="AB28" s="50">
        <v>462499.9999999915</v>
      </c>
      <c r="AC28" s="50"/>
      <c r="AD28" s="50"/>
      <c r="AE28" s="50"/>
      <c r="AF28" s="50"/>
      <c r="AG28" s="50"/>
      <c r="AH28" s="50"/>
      <c r="AI28" s="50"/>
      <c r="AJ28" s="50">
        <v>462499.9999999915</v>
      </c>
      <c r="AK28" s="50"/>
      <c r="AL28" s="50"/>
      <c r="AM28" s="50"/>
      <c r="AN28" s="50"/>
      <c r="AO28" s="50"/>
      <c r="AP28" s="50"/>
      <c r="AQ28" s="50"/>
      <c r="AR28" s="50"/>
    </row>
    <row r="29" spans="1:44" ht="14.4" x14ac:dyDescent="0.3">
      <c r="A29" s="132" t="s">
        <v>129</v>
      </c>
      <c r="B29" s="133">
        <v>262.02</v>
      </c>
      <c r="C29" s="133">
        <v>263.62</v>
      </c>
      <c r="D29" s="133">
        <v>1.6</v>
      </c>
      <c r="E29" s="134" t="s">
        <v>134</v>
      </c>
      <c r="F29" s="134" t="s">
        <v>131</v>
      </c>
      <c r="G29" s="133">
        <v>2024</v>
      </c>
      <c r="H29" s="135">
        <f>D29*1</f>
        <v>1.6</v>
      </c>
      <c r="I29" s="50"/>
      <c r="J29" s="50"/>
      <c r="K29" s="50"/>
      <c r="L29" s="50"/>
      <c r="M29" s="50"/>
      <c r="N29" s="50"/>
      <c r="O29" s="50"/>
      <c r="P29" s="50"/>
      <c r="R29" s="50">
        <f>D29*250000</f>
        <v>400000</v>
      </c>
      <c r="S29" s="50"/>
      <c r="T29" s="50"/>
      <c r="U29" s="50"/>
      <c r="V29" s="50"/>
      <c r="W29" s="50"/>
      <c r="X29" s="50"/>
      <c r="Y29" s="50"/>
      <c r="Z29" s="50">
        <v>400000</v>
      </c>
      <c r="AA29" s="50"/>
      <c r="AB29" s="50"/>
      <c r="AC29" s="50"/>
      <c r="AD29" s="50"/>
      <c r="AE29" s="50"/>
      <c r="AF29" s="50"/>
      <c r="AG29" s="50"/>
      <c r="AH29" s="50">
        <v>400000</v>
      </c>
      <c r="AI29" s="50"/>
      <c r="AJ29" s="50"/>
      <c r="AK29" s="50"/>
      <c r="AL29" s="50"/>
      <c r="AM29" s="50"/>
      <c r="AN29" s="50"/>
      <c r="AO29" s="50"/>
      <c r="AP29" s="50">
        <v>400000</v>
      </c>
      <c r="AQ29" s="50"/>
      <c r="AR29" s="50"/>
    </row>
    <row r="30" spans="1:44" ht="14.4" x14ac:dyDescent="0.3">
      <c r="A30" s="132" t="s">
        <v>129</v>
      </c>
      <c r="B30" s="133">
        <v>263.62</v>
      </c>
      <c r="C30" s="133">
        <v>267.39</v>
      </c>
      <c r="D30" s="133">
        <v>3.77</v>
      </c>
      <c r="E30" s="134" t="s">
        <v>135</v>
      </c>
      <c r="F30" s="134" t="s">
        <v>136</v>
      </c>
      <c r="G30" s="133">
        <v>2023</v>
      </c>
      <c r="H30" s="135">
        <f>D30*0.45</f>
        <v>1.6965000000000001</v>
      </c>
      <c r="I30" s="50"/>
      <c r="J30" s="50"/>
      <c r="K30" s="50"/>
      <c r="L30" s="50"/>
      <c r="M30" s="50"/>
      <c r="N30" s="50"/>
      <c r="O30" s="50"/>
      <c r="P30" s="50"/>
      <c r="R30" s="50">
        <f>D30*250000</f>
        <v>942500</v>
      </c>
      <c r="S30" s="50"/>
      <c r="T30" s="50"/>
      <c r="U30" s="50"/>
      <c r="V30" s="50"/>
      <c r="W30" s="50"/>
      <c r="X30" s="50"/>
      <c r="Y30" s="50"/>
      <c r="Z30" s="50">
        <v>942500</v>
      </c>
      <c r="AA30" s="50"/>
      <c r="AB30" s="50"/>
      <c r="AC30" s="50"/>
      <c r="AD30" s="50"/>
      <c r="AE30" s="50"/>
      <c r="AF30" s="50"/>
      <c r="AG30" s="50"/>
      <c r="AH30" s="50">
        <v>942500</v>
      </c>
      <c r="AI30" s="50"/>
      <c r="AJ30" s="50"/>
      <c r="AK30" s="50"/>
      <c r="AL30" s="50"/>
      <c r="AM30" s="50"/>
      <c r="AN30" s="50"/>
      <c r="AO30" s="50"/>
      <c r="AP30" s="50">
        <v>942500</v>
      </c>
      <c r="AQ30" s="50"/>
      <c r="AR30" s="50"/>
    </row>
    <row r="31" spans="1:44" ht="14.4" x14ac:dyDescent="0.3">
      <c r="A31" s="132" t="s">
        <v>129</v>
      </c>
      <c r="B31" s="133">
        <v>267.39</v>
      </c>
      <c r="C31" s="133">
        <v>270.37</v>
      </c>
      <c r="D31" s="133">
        <v>2.98</v>
      </c>
      <c r="E31" s="134" t="s">
        <v>134</v>
      </c>
      <c r="F31" s="134" t="s">
        <v>131</v>
      </c>
      <c r="G31" s="133">
        <v>2024</v>
      </c>
      <c r="H31" s="135">
        <f>D31*1</f>
        <v>2.98</v>
      </c>
      <c r="I31" s="50"/>
      <c r="J31" s="50"/>
      <c r="K31" s="50"/>
      <c r="L31" s="50"/>
      <c r="M31" s="50"/>
      <c r="N31" s="50"/>
      <c r="O31" s="50"/>
      <c r="P31" s="50"/>
      <c r="R31" s="50">
        <f>D31*250000</f>
        <v>745000</v>
      </c>
      <c r="S31" s="50"/>
      <c r="T31" s="50"/>
      <c r="U31" s="50"/>
      <c r="V31" s="50"/>
      <c r="W31" s="50"/>
      <c r="X31" s="50"/>
      <c r="Y31" s="50"/>
      <c r="Z31" s="50">
        <v>745000</v>
      </c>
      <c r="AA31" s="50"/>
      <c r="AB31" s="50"/>
      <c r="AC31" s="50"/>
      <c r="AD31" s="50"/>
      <c r="AE31" s="50"/>
      <c r="AF31" s="50"/>
      <c r="AG31" s="50"/>
      <c r="AH31" s="50">
        <v>745000</v>
      </c>
      <c r="AI31" s="50"/>
      <c r="AJ31" s="50"/>
      <c r="AK31" s="50"/>
      <c r="AL31" s="50"/>
      <c r="AM31" s="50"/>
      <c r="AN31" s="50"/>
      <c r="AO31" s="50"/>
      <c r="AP31" s="50">
        <v>745000</v>
      </c>
      <c r="AQ31" s="50"/>
      <c r="AR31" s="50"/>
    </row>
    <row r="32" spans="1:44" ht="14.4" x14ac:dyDescent="0.3">
      <c r="A32" s="132" t="s">
        <v>129</v>
      </c>
      <c r="B32" s="133">
        <v>270.37</v>
      </c>
      <c r="C32" s="133">
        <v>275.52999999999997</v>
      </c>
      <c r="D32" s="133">
        <f>C32-B32</f>
        <v>5.1599999999999682</v>
      </c>
      <c r="E32" s="134" t="s">
        <v>137</v>
      </c>
      <c r="F32" s="134" t="s">
        <v>136</v>
      </c>
      <c r="G32" s="113">
        <v>2026</v>
      </c>
      <c r="H32" s="135">
        <f>D32*0.375</f>
        <v>1.9349999999999881</v>
      </c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>
        <f>D32*250000</f>
        <v>1289999.9999999921</v>
      </c>
      <c r="U32" s="50"/>
      <c r="V32" s="50"/>
      <c r="W32" s="50"/>
      <c r="X32" s="50"/>
      <c r="Y32" s="50"/>
      <c r="Z32" s="50"/>
      <c r="AA32" s="50"/>
      <c r="AB32" s="50">
        <v>1289999.9999999921</v>
      </c>
      <c r="AC32" s="50"/>
      <c r="AD32" s="50"/>
      <c r="AE32" s="50"/>
      <c r="AF32" s="50"/>
      <c r="AG32" s="50"/>
      <c r="AH32" s="50"/>
      <c r="AI32" s="50"/>
      <c r="AJ32" s="50">
        <v>1289999.9999999921</v>
      </c>
      <c r="AK32" s="50"/>
      <c r="AL32" s="50"/>
      <c r="AM32" s="50"/>
      <c r="AN32" s="50"/>
      <c r="AO32" s="50"/>
      <c r="AP32" s="50"/>
      <c r="AQ32" s="50"/>
      <c r="AR32" s="50"/>
    </row>
    <row r="33" spans="1:44" ht="14.4" x14ac:dyDescent="0.3">
      <c r="A33" s="132" t="s">
        <v>129</v>
      </c>
      <c r="B33" s="133">
        <v>275.52999999999997</v>
      </c>
      <c r="C33" s="133">
        <v>283.83999999999997</v>
      </c>
      <c r="D33" s="133">
        <v>8.31</v>
      </c>
      <c r="E33" s="134" t="s">
        <v>134</v>
      </c>
      <c r="F33" s="134" t="s">
        <v>131</v>
      </c>
      <c r="G33" s="133">
        <v>2024</v>
      </c>
      <c r="H33" s="135">
        <f>D33*1</f>
        <v>8.31</v>
      </c>
      <c r="I33" s="50"/>
      <c r="J33" s="50"/>
      <c r="K33" s="50"/>
      <c r="L33" s="50"/>
      <c r="M33" s="50"/>
      <c r="N33" s="50"/>
      <c r="O33" s="50"/>
      <c r="P33" s="50"/>
      <c r="Q33" s="50"/>
      <c r="S33" s="50"/>
      <c r="T33" s="50">
        <f>D33*250000</f>
        <v>2077500.0000000002</v>
      </c>
      <c r="U33" s="50"/>
      <c r="V33" s="50"/>
      <c r="W33" s="50"/>
      <c r="X33" s="50"/>
      <c r="Y33" s="50"/>
      <c r="Z33" s="50"/>
      <c r="AA33" s="50"/>
      <c r="AB33" s="50">
        <v>2077500.0000000002</v>
      </c>
      <c r="AC33" s="50"/>
      <c r="AD33" s="50"/>
      <c r="AE33" s="50"/>
      <c r="AF33" s="50"/>
      <c r="AG33" s="50"/>
      <c r="AH33" s="50"/>
      <c r="AI33" s="50"/>
      <c r="AJ33" s="50">
        <v>2077500.0000000002</v>
      </c>
      <c r="AK33" s="50"/>
      <c r="AL33" s="50"/>
      <c r="AM33" s="50"/>
      <c r="AN33" s="50"/>
      <c r="AO33" s="50"/>
      <c r="AP33" s="50"/>
      <c r="AQ33" s="50"/>
      <c r="AR33" s="50"/>
    </row>
    <row r="34" spans="1:44" ht="14.4" x14ac:dyDescent="0.3">
      <c r="A34" s="132" t="s">
        <v>129</v>
      </c>
      <c r="B34" s="133">
        <v>283.83999999999997</v>
      </c>
      <c r="C34" s="133">
        <v>291.55</v>
      </c>
      <c r="D34" s="133">
        <f>C34-B34</f>
        <v>7.7100000000000364</v>
      </c>
      <c r="E34" s="134" t="s">
        <v>137</v>
      </c>
      <c r="F34" s="134" t="s">
        <v>136</v>
      </c>
      <c r="G34" s="113">
        <v>2026</v>
      </c>
      <c r="H34" s="135">
        <f>D34*0.375</f>
        <v>2.8912500000000136</v>
      </c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>
        <f>D34*250000</f>
        <v>1927500.0000000091</v>
      </c>
      <c r="U34" s="50"/>
      <c r="V34" s="50"/>
      <c r="W34" s="50"/>
      <c r="X34" s="50"/>
      <c r="Y34" s="50"/>
      <c r="Z34" s="50"/>
      <c r="AA34" s="50"/>
      <c r="AB34" s="50">
        <v>1927500.0000000091</v>
      </c>
      <c r="AC34" s="50"/>
      <c r="AD34" s="50"/>
      <c r="AE34" s="50"/>
      <c r="AF34" s="50"/>
      <c r="AG34" s="50"/>
      <c r="AH34" s="50"/>
      <c r="AI34" s="50"/>
      <c r="AJ34" s="50">
        <v>1927500.0000000091</v>
      </c>
      <c r="AK34" s="50"/>
      <c r="AL34" s="50"/>
      <c r="AM34" s="50"/>
      <c r="AN34" s="50"/>
      <c r="AO34" s="50"/>
      <c r="AP34" s="50"/>
      <c r="AQ34" s="50"/>
      <c r="AR34" s="50"/>
    </row>
    <row r="35" spans="1:44" ht="14.4" x14ac:dyDescent="0.3">
      <c r="A35" s="132" t="s">
        <v>129</v>
      </c>
      <c r="B35" s="133">
        <v>291.55</v>
      </c>
      <c r="C35" s="133">
        <v>293.8</v>
      </c>
      <c r="D35" s="133">
        <v>2.25</v>
      </c>
      <c r="E35" s="134" t="s">
        <v>134</v>
      </c>
      <c r="F35" s="134" t="s">
        <v>131</v>
      </c>
      <c r="G35" s="133">
        <v>2024</v>
      </c>
      <c r="H35" s="135">
        <f>D35*1</f>
        <v>2.25</v>
      </c>
      <c r="I35" s="50"/>
      <c r="J35" s="50"/>
      <c r="K35" s="50"/>
      <c r="L35" s="50"/>
      <c r="M35" s="50"/>
      <c r="N35" s="50"/>
      <c r="O35" s="50"/>
      <c r="P35" s="50"/>
      <c r="Q35" s="50"/>
      <c r="S35" s="50"/>
      <c r="T35" s="50">
        <f>D35*250000</f>
        <v>562500</v>
      </c>
      <c r="U35" s="50"/>
      <c r="V35" s="50"/>
      <c r="W35" s="50"/>
      <c r="X35" s="50"/>
      <c r="Y35" s="50"/>
      <c r="Z35" s="50"/>
      <c r="AA35" s="50"/>
      <c r="AB35" s="50">
        <v>562500</v>
      </c>
      <c r="AC35" s="50"/>
      <c r="AD35" s="50"/>
      <c r="AE35" s="50"/>
      <c r="AF35" s="50"/>
      <c r="AG35" s="50"/>
      <c r="AH35" s="50"/>
      <c r="AI35" s="50"/>
      <c r="AJ35" s="50">
        <v>562500</v>
      </c>
      <c r="AK35" s="50"/>
      <c r="AL35" s="50"/>
      <c r="AM35" s="50"/>
      <c r="AN35" s="50"/>
      <c r="AO35" s="50"/>
      <c r="AP35" s="50"/>
      <c r="AQ35" s="50"/>
      <c r="AR35" s="50"/>
    </row>
    <row r="36" spans="1:44" ht="14.4" x14ac:dyDescent="0.3">
      <c r="A36" s="132" t="s">
        <v>129</v>
      </c>
      <c r="B36" s="133">
        <v>293.8</v>
      </c>
      <c r="C36" s="133">
        <v>302.06</v>
      </c>
      <c r="D36" s="133">
        <f>C36-B36</f>
        <v>8.2599999999999909</v>
      </c>
      <c r="E36" s="134" t="s">
        <v>137</v>
      </c>
      <c r="F36" s="134" t="s">
        <v>136</v>
      </c>
      <c r="G36" s="113">
        <v>2026</v>
      </c>
      <c r="H36" s="135">
        <f>D36*0.375</f>
        <v>3.0974999999999966</v>
      </c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>
        <f>D36*250000</f>
        <v>2064999.9999999977</v>
      </c>
      <c r="U36" s="50"/>
      <c r="V36" s="50"/>
      <c r="W36" s="50"/>
      <c r="X36" s="50"/>
      <c r="Y36" s="50"/>
      <c r="Z36" s="50"/>
      <c r="AA36" s="50"/>
      <c r="AB36" s="50">
        <v>2064999.9999999977</v>
      </c>
      <c r="AC36" s="50"/>
      <c r="AD36" s="50"/>
      <c r="AE36" s="50"/>
      <c r="AF36" s="50"/>
      <c r="AG36" s="50"/>
      <c r="AH36" s="50"/>
      <c r="AI36" s="50"/>
      <c r="AJ36" s="50">
        <v>2064999.9999999977</v>
      </c>
      <c r="AK36" s="50"/>
      <c r="AL36" s="50"/>
      <c r="AM36" s="50"/>
      <c r="AN36" s="50"/>
      <c r="AO36" s="50"/>
      <c r="AP36" s="50"/>
      <c r="AQ36" s="50"/>
      <c r="AR36" s="50"/>
    </row>
    <row r="37" spans="1:44" ht="14.4" x14ac:dyDescent="0.3">
      <c r="A37" s="132" t="s">
        <v>129</v>
      </c>
      <c r="B37" s="133">
        <v>302.06</v>
      </c>
      <c r="C37" s="133">
        <v>304.95999999999998</v>
      </c>
      <c r="D37" s="133">
        <v>2.9</v>
      </c>
      <c r="E37" s="134" t="s">
        <v>134</v>
      </c>
      <c r="F37" s="134" t="s">
        <v>131</v>
      </c>
      <c r="G37" s="133">
        <v>2024</v>
      </c>
      <c r="H37" s="135">
        <f>D37*1</f>
        <v>2.9</v>
      </c>
      <c r="I37" s="50"/>
      <c r="J37" s="50"/>
      <c r="K37" s="50"/>
      <c r="L37" s="50"/>
      <c r="M37" s="50"/>
      <c r="N37" s="50"/>
      <c r="O37" s="50"/>
      <c r="P37" s="50"/>
      <c r="Q37" s="50"/>
      <c r="R37" s="50">
        <f t="shared" ref="R37:R43" si="21">D37*250000</f>
        <v>725000</v>
      </c>
      <c r="S37" s="50"/>
      <c r="T37" s="50"/>
      <c r="U37" s="50"/>
      <c r="V37" s="50"/>
      <c r="W37" s="50"/>
      <c r="X37" s="50"/>
      <c r="Y37" s="50"/>
      <c r="Z37" s="50">
        <v>725000</v>
      </c>
      <c r="AA37" s="50"/>
      <c r="AB37" s="50"/>
      <c r="AC37" s="50"/>
      <c r="AD37" s="50"/>
      <c r="AE37" s="50"/>
      <c r="AF37" s="50"/>
      <c r="AG37" s="50"/>
      <c r="AH37" s="50">
        <v>725000</v>
      </c>
      <c r="AI37" s="50"/>
      <c r="AJ37" s="50"/>
      <c r="AK37" s="50"/>
      <c r="AL37" s="50"/>
      <c r="AM37" s="50"/>
      <c r="AN37" s="50"/>
      <c r="AO37" s="50"/>
      <c r="AP37" s="50">
        <v>725000</v>
      </c>
      <c r="AQ37" s="50"/>
      <c r="AR37" s="50"/>
    </row>
    <row r="38" spans="1:44" ht="14.4" x14ac:dyDescent="0.3">
      <c r="A38" s="132" t="s">
        <v>129</v>
      </c>
      <c r="B38" s="133">
        <v>304.95999999999998</v>
      </c>
      <c r="C38" s="133">
        <v>313.14</v>
      </c>
      <c r="D38" s="133">
        <v>8.19</v>
      </c>
      <c r="E38" s="134" t="s">
        <v>137</v>
      </c>
      <c r="F38" s="134" t="s">
        <v>136</v>
      </c>
      <c r="G38" s="113">
        <v>2023</v>
      </c>
      <c r="H38" s="135">
        <v>3.5</v>
      </c>
      <c r="I38" s="50"/>
      <c r="J38" s="50"/>
      <c r="K38" s="50"/>
      <c r="L38" s="50"/>
      <c r="M38" s="50"/>
      <c r="N38" s="50"/>
      <c r="O38" s="50"/>
      <c r="P38" s="50"/>
      <c r="Q38" s="50"/>
      <c r="R38" s="50">
        <f t="shared" si="21"/>
        <v>2047499.9999999998</v>
      </c>
      <c r="S38" s="50"/>
      <c r="T38" s="50"/>
      <c r="U38" s="50"/>
      <c r="V38" s="50"/>
      <c r="W38" s="50"/>
      <c r="X38" s="50"/>
      <c r="Y38" s="50"/>
      <c r="Z38" s="50">
        <v>2047499.9999999998</v>
      </c>
      <c r="AA38" s="50"/>
      <c r="AB38" s="50"/>
      <c r="AC38" s="50"/>
      <c r="AD38" s="50"/>
      <c r="AE38" s="50"/>
      <c r="AF38" s="50"/>
      <c r="AG38" s="50"/>
      <c r="AH38" s="50">
        <v>2047499.9999999998</v>
      </c>
      <c r="AI38" s="50"/>
      <c r="AJ38" s="50"/>
      <c r="AK38" s="50"/>
      <c r="AL38" s="50"/>
      <c r="AM38" s="50"/>
      <c r="AN38" s="50"/>
      <c r="AO38" s="50"/>
      <c r="AP38" s="50">
        <v>2047499.9999999998</v>
      </c>
      <c r="AQ38" s="50"/>
      <c r="AR38" s="50"/>
    </row>
    <row r="39" spans="1:44" ht="14.4" x14ac:dyDescent="0.3">
      <c r="A39" s="132" t="s">
        <v>129</v>
      </c>
      <c r="B39" s="133">
        <v>313.14</v>
      </c>
      <c r="C39" s="133">
        <v>315.89</v>
      </c>
      <c r="D39" s="133">
        <f>C39-B39</f>
        <v>2.75</v>
      </c>
      <c r="E39" s="134" t="s">
        <v>137</v>
      </c>
      <c r="F39" s="134" t="s">
        <v>136</v>
      </c>
      <c r="G39" s="133">
        <v>2023</v>
      </c>
      <c r="H39" s="135">
        <v>1.5</v>
      </c>
      <c r="I39" s="50"/>
      <c r="J39" s="50"/>
      <c r="K39" s="50"/>
      <c r="L39" s="50"/>
      <c r="M39" s="50"/>
      <c r="N39" s="50"/>
      <c r="O39" s="50"/>
      <c r="P39" s="50"/>
      <c r="Q39" s="50"/>
      <c r="R39" s="50">
        <f t="shared" si="21"/>
        <v>687500</v>
      </c>
      <c r="S39" s="50"/>
      <c r="T39" s="50"/>
      <c r="U39" s="50"/>
      <c r="V39" s="50"/>
      <c r="W39" s="50"/>
      <c r="X39" s="50"/>
      <c r="Y39" s="50"/>
      <c r="Z39" s="50">
        <v>687500</v>
      </c>
      <c r="AA39" s="50"/>
      <c r="AB39" s="50"/>
      <c r="AC39" s="50"/>
      <c r="AD39" s="50"/>
      <c r="AE39" s="50"/>
      <c r="AF39" s="50"/>
      <c r="AG39" s="50"/>
      <c r="AH39" s="50">
        <v>687500</v>
      </c>
      <c r="AI39" s="50"/>
      <c r="AJ39" s="50"/>
      <c r="AK39" s="50"/>
      <c r="AL39" s="50"/>
      <c r="AM39" s="50"/>
      <c r="AN39" s="50"/>
      <c r="AO39" s="50"/>
      <c r="AP39" s="50">
        <v>687500</v>
      </c>
      <c r="AQ39" s="50"/>
      <c r="AR39" s="50"/>
    </row>
    <row r="40" spans="1:44" ht="14.4" x14ac:dyDescent="0.3">
      <c r="A40" s="132" t="s">
        <v>129</v>
      </c>
      <c r="B40" s="133">
        <v>315.89</v>
      </c>
      <c r="C40" s="133">
        <v>316.64999999999998</v>
      </c>
      <c r="D40" s="133">
        <v>0.76</v>
      </c>
      <c r="E40" s="134" t="s">
        <v>138</v>
      </c>
      <c r="F40" s="134" t="s">
        <v>131</v>
      </c>
      <c r="G40" s="113">
        <v>2023</v>
      </c>
      <c r="H40" s="135">
        <v>1.5</v>
      </c>
      <c r="I40" s="50"/>
      <c r="J40" s="50"/>
      <c r="K40" s="50"/>
      <c r="L40" s="50"/>
      <c r="M40" s="50"/>
      <c r="N40" s="50"/>
      <c r="O40" s="50"/>
      <c r="P40" s="50"/>
      <c r="Q40" s="50"/>
      <c r="R40" s="50">
        <f t="shared" si="21"/>
        <v>190000</v>
      </c>
      <c r="S40" s="50"/>
      <c r="T40" s="50"/>
      <c r="U40" s="50"/>
      <c r="V40" s="50"/>
      <c r="W40" s="50"/>
      <c r="X40" s="50"/>
      <c r="Y40" s="50"/>
      <c r="Z40" s="50">
        <v>190000</v>
      </c>
      <c r="AA40" s="50"/>
      <c r="AB40" s="50"/>
      <c r="AC40" s="50"/>
      <c r="AD40" s="50"/>
      <c r="AE40" s="50"/>
      <c r="AF40" s="50"/>
      <c r="AG40" s="50"/>
      <c r="AH40" s="50">
        <v>190000</v>
      </c>
      <c r="AI40" s="50"/>
      <c r="AJ40" s="50"/>
      <c r="AK40" s="50"/>
      <c r="AL40" s="50"/>
      <c r="AM40" s="50"/>
      <c r="AN40" s="50"/>
      <c r="AO40" s="50"/>
      <c r="AP40" s="50">
        <v>190000</v>
      </c>
      <c r="AQ40" s="50"/>
      <c r="AR40" s="50"/>
    </row>
    <row r="41" spans="1:44" ht="14.4" x14ac:dyDescent="0.3">
      <c r="A41" s="136" t="s">
        <v>139</v>
      </c>
      <c r="B41" s="137">
        <v>288.67</v>
      </c>
      <c r="C41" s="137">
        <v>289.01</v>
      </c>
      <c r="D41" s="137">
        <f>C41-B41</f>
        <v>0.33999999999997499</v>
      </c>
      <c r="E41" s="138" t="s">
        <v>137</v>
      </c>
      <c r="F41" s="134" t="s">
        <v>136</v>
      </c>
      <c r="G41" s="133">
        <v>2023</v>
      </c>
      <c r="H41" s="135">
        <f>D41*0.375</f>
        <v>0.12749999999999062</v>
      </c>
      <c r="I41" s="50"/>
      <c r="J41" s="50"/>
      <c r="K41" s="50"/>
      <c r="L41" s="50"/>
      <c r="M41" s="50"/>
      <c r="N41" s="50"/>
      <c r="O41" s="50"/>
      <c r="P41" s="50"/>
      <c r="Q41" s="50"/>
      <c r="R41" s="50">
        <f t="shared" si="21"/>
        <v>84999.999999993743</v>
      </c>
      <c r="S41" s="50"/>
      <c r="T41" s="50"/>
      <c r="U41" s="50"/>
      <c r="V41" s="50"/>
      <c r="W41" s="50"/>
      <c r="X41" s="50"/>
      <c r="Y41" s="50"/>
      <c r="Z41" s="50">
        <v>84999.999999993743</v>
      </c>
      <c r="AA41" s="50"/>
      <c r="AB41" s="50"/>
      <c r="AC41" s="50"/>
      <c r="AD41" s="50"/>
      <c r="AE41" s="50"/>
      <c r="AF41" s="50"/>
      <c r="AG41" s="50"/>
      <c r="AH41" s="50">
        <v>84999.999999993743</v>
      </c>
      <c r="AI41" s="50"/>
      <c r="AJ41" s="50"/>
      <c r="AK41" s="50"/>
      <c r="AL41" s="50"/>
      <c r="AM41" s="50"/>
      <c r="AN41" s="50"/>
      <c r="AO41" s="50"/>
      <c r="AP41" s="50">
        <v>84999.999999993743</v>
      </c>
      <c r="AQ41" s="50"/>
      <c r="AR41" s="50"/>
    </row>
    <row r="42" spans="1:44" ht="14.4" x14ac:dyDescent="0.3">
      <c r="A42" s="132" t="s">
        <v>140</v>
      </c>
      <c r="B42" s="133">
        <v>0</v>
      </c>
      <c r="C42" s="133">
        <v>2.5299999999999998</v>
      </c>
      <c r="D42" s="113">
        <f>C42-B42</f>
        <v>2.5299999999999998</v>
      </c>
      <c r="E42" s="134" t="s">
        <v>134</v>
      </c>
      <c r="F42" s="134" t="s">
        <v>131</v>
      </c>
      <c r="G42" s="113">
        <v>2024</v>
      </c>
      <c r="H42" s="135">
        <f>D42*1</f>
        <v>2.5299999999999998</v>
      </c>
      <c r="I42" s="50"/>
      <c r="J42" s="50"/>
      <c r="K42" s="50"/>
      <c r="L42" s="50"/>
      <c r="M42" s="50"/>
      <c r="N42" s="50"/>
      <c r="O42" s="50"/>
      <c r="P42" s="50"/>
      <c r="Q42" s="50"/>
      <c r="R42" s="50">
        <f t="shared" si="21"/>
        <v>632500</v>
      </c>
      <c r="S42" s="50"/>
      <c r="T42" s="50"/>
      <c r="U42" s="50"/>
      <c r="V42" s="50"/>
      <c r="W42" s="50"/>
      <c r="X42" s="50"/>
      <c r="Y42" s="50"/>
      <c r="Z42" s="50">
        <v>632500</v>
      </c>
      <c r="AA42" s="50"/>
      <c r="AB42" s="50"/>
      <c r="AC42" s="50"/>
      <c r="AD42" s="50"/>
      <c r="AE42" s="50"/>
      <c r="AF42" s="50"/>
      <c r="AG42" s="50"/>
      <c r="AH42" s="50">
        <v>632500</v>
      </c>
      <c r="AI42" s="50"/>
      <c r="AJ42" s="50"/>
      <c r="AK42" s="50"/>
      <c r="AL42" s="50"/>
      <c r="AM42" s="50"/>
      <c r="AN42" s="50"/>
      <c r="AO42" s="50"/>
      <c r="AP42" s="50">
        <v>632500</v>
      </c>
      <c r="AQ42" s="50"/>
      <c r="AR42" s="50"/>
    </row>
    <row r="43" spans="1:44" ht="14.4" x14ac:dyDescent="0.3">
      <c r="A43" s="132" t="s">
        <v>140</v>
      </c>
      <c r="B43" s="133">
        <v>2.5299999999999998</v>
      </c>
      <c r="C43" s="133">
        <v>6.48</v>
      </c>
      <c r="D43" s="113">
        <f>C43-B43</f>
        <v>3.9500000000000006</v>
      </c>
      <c r="E43" s="134" t="s">
        <v>137</v>
      </c>
      <c r="F43" s="134" t="s">
        <v>136</v>
      </c>
      <c r="G43" s="133">
        <v>2023</v>
      </c>
      <c r="H43" s="135">
        <f>D43*0.375</f>
        <v>1.4812500000000002</v>
      </c>
      <c r="I43" s="50"/>
      <c r="J43" s="50"/>
      <c r="K43" s="50"/>
      <c r="L43" s="50"/>
      <c r="M43" s="50"/>
      <c r="N43" s="50"/>
      <c r="O43" s="50"/>
      <c r="P43" s="50"/>
      <c r="Q43" s="50"/>
      <c r="R43" s="50">
        <f t="shared" si="21"/>
        <v>987500.00000000012</v>
      </c>
      <c r="S43" s="50"/>
      <c r="T43" s="50"/>
      <c r="U43" s="50"/>
      <c r="V43" s="50"/>
      <c r="W43" s="50"/>
      <c r="X43" s="50"/>
      <c r="Y43" s="50"/>
      <c r="Z43" s="50">
        <v>987500.00000000012</v>
      </c>
      <c r="AA43" s="50"/>
      <c r="AB43" s="50"/>
      <c r="AC43" s="50"/>
      <c r="AD43" s="50"/>
      <c r="AE43" s="50"/>
      <c r="AF43" s="50"/>
      <c r="AG43" s="50"/>
      <c r="AH43" s="50">
        <v>987500.00000000012</v>
      </c>
      <c r="AI43" s="50"/>
      <c r="AJ43" s="50"/>
      <c r="AK43" s="50"/>
      <c r="AL43" s="50"/>
      <c r="AM43" s="50"/>
      <c r="AN43" s="50"/>
      <c r="AO43" s="50"/>
      <c r="AP43" s="50">
        <v>987500.00000000012</v>
      </c>
      <c r="AQ43" s="50"/>
      <c r="AR43" s="50"/>
    </row>
    <row r="44" spans="1:44" x14ac:dyDescent="0.25"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</row>
    <row r="45" spans="1:44" x14ac:dyDescent="0.25">
      <c r="I45" s="50">
        <f>SUM(I26:I44)</f>
        <v>0</v>
      </c>
      <c r="J45" s="50">
        <f t="shared" ref="J45:W45" si="22">SUM(J26:J44)</f>
        <v>0</v>
      </c>
      <c r="K45" s="50">
        <f t="shared" si="22"/>
        <v>0</v>
      </c>
      <c r="L45" s="50">
        <f t="shared" si="22"/>
        <v>0</v>
      </c>
      <c r="M45" s="50">
        <f t="shared" si="22"/>
        <v>0</v>
      </c>
      <c r="N45" s="50">
        <f t="shared" si="22"/>
        <v>0</v>
      </c>
      <c r="O45" s="50">
        <f t="shared" si="22"/>
        <v>0</v>
      </c>
      <c r="P45" s="50">
        <f t="shared" si="22"/>
        <v>0</v>
      </c>
      <c r="Q45" s="50">
        <f t="shared" si="22"/>
        <v>0</v>
      </c>
      <c r="R45" s="50">
        <f t="shared" si="22"/>
        <v>9117499.9999999981</v>
      </c>
      <c r="S45" s="50">
        <f t="shared" si="22"/>
        <v>0</v>
      </c>
      <c r="T45" s="50">
        <f t="shared" si="22"/>
        <v>8384999.9999999907</v>
      </c>
      <c r="U45" s="50">
        <f t="shared" si="22"/>
        <v>0</v>
      </c>
      <c r="V45" s="50">
        <f t="shared" si="22"/>
        <v>0</v>
      </c>
      <c r="W45" s="50">
        <f t="shared" si="22"/>
        <v>0</v>
      </c>
      <c r="X45" s="50">
        <f t="shared" ref="X45" si="23">SUM(X26:X44)</f>
        <v>0</v>
      </c>
      <c r="Y45" s="50">
        <f t="shared" ref="Y45" si="24">SUM(Y26:Y44)</f>
        <v>0</v>
      </c>
      <c r="Z45" s="50">
        <f t="shared" ref="Z45" si="25">SUM(Z26:Z44)</f>
        <v>9117499.9999999981</v>
      </c>
      <c r="AA45" s="50">
        <f t="shared" ref="AA45" si="26">SUM(AA26:AA44)</f>
        <v>0</v>
      </c>
      <c r="AB45" s="50">
        <f t="shared" ref="AB45" si="27">SUM(AB26:AB44)</f>
        <v>8384999.9999999907</v>
      </c>
      <c r="AC45" s="50">
        <f t="shared" ref="AC45" si="28">SUM(AC26:AC44)</f>
        <v>0</v>
      </c>
      <c r="AD45" s="50">
        <f t="shared" ref="AD45" si="29">SUM(AD26:AD44)</f>
        <v>0</v>
      </c>
      <c r="AE45" s="50">
        <f t="shared" ref="AE45" si="30">SUM(AE26:AE44)</f>
        <v>0</v>
      </c>
      <c r="AF45" s="50">
        <f t="shared" ref="AF45" si="31">SUM(AF26:AF44)</f>
        <v>0</v>
      </c>
      <c r="AG45" s="50">
        <f t="shared" ref="AG45" si="32">SUM(AG26:AG44)</f>
        <v>0</v>
      </c>
      <c r="AH45" s="50">
        <f t="shared" ref="AH45" si="33">SUM(AH26:AH44)</f>
        <v>9117499.9999999981</v>
      </c>
      <c r="AI45" s="50">
        <f t="shared" ref="AI45" si="34">SUM(AI26:AI44)</f>
        <v>0</v>
      </c>
      <c r="AJ45" s="50">
        <f t="shared" ref="AJ45" si="35">SUM(AJ26:AJ44)</f>
        <v>8384999.9999999907</v>
      </c>
      <c r="AK45" s="50">
        <f t="shared" ref="AK45" si="36">SUM(AK26:AK44)</f>
        <v>0</v>
      </c>
      <c r="AL45" s="50">
        <f t="shared" ref="AL45" si="37">SUM(AL26:AL44)</f>
        <v>0</v>
      </c>
      <c r="AM45" s="50">
        <f t="shared" ref="AM45" si="38">SUM(AM26:AM44)</f>
        <v>0</v>
      </c>
      <c r="AN45" s="50">
        <f t="shared" ref="AN45" si="39">SUM(AN26:AN44)</f>
        <v>0</v>
      </c>
      <c r="AO45" s="50">
        <f t="shared" ref="AO45" si="40">SUM(AO26:AO44)</f>
        <v>0</v>
      </c>
      <c r="AP45" s="50">
        <f t="shared" ref="AP45" si="41">SUM(AP26:AP44)</f>
        <v>9117499.9999999981</v>
      </c>
      <c r="AQ45" s="50">
        <f t="shared" ref="AQ45" si="42">SUM(AQ26:AQ44)</f>
        <v>0</v>
      </c>
      <c r="AR45" s="50"/>
    </row>
    <row r="46" spans="1:44" x14ac:dyDescent="0.25"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</row>
    <row r="47" spans="1:44" x14ac:dyDescent="0.25"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</row>
    <row r="48" spans="1:44" x14ac:dyDescent="0.25"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</row>
    <row r="49" spans="9:44" x14ac:dyDescent="0.25"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</row>
    <row r="50" spans="9:44" x14ac:dyDescent="0.25"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</row>
    <row r="51" spans="9:44" x14ac:dyDescent="0.25"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</row>
    <row r="52" spans="9:44" x14ac:dyDescent="0.25"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</row>
    <row r="53" spans="9:44" x14ac:dyDescent="0.25"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</row>
    <row r="54" spans="9:44" x14ac:dyDescent="0.25"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34F62-889B-42FE-946D-12AC89C9F13D}">
  <sheetPr>
    <tabColor rgb="FF00B050"/>
  </sheetPr>
  <dimension ref="A1:IF40"/>
  <sheetViews>
    <sheetView workbookViewId="0">
      <selection activeCell="C16" sqref="C16"/>
    </sheetView>
  </sheetViews>
  <sheetFormatPr defaultColWidth="9" defaultRowHeight="16.2" x14ac:dyDescent="0.25"/>
  <cols>
    <col min="1" max="1" width="5.109375" style="23" customWidth="1"/>
    <col min="2" max="2" width="13.88671875" style="23" customWidth="1"/>
    <col min="3" max="3" width="15.44140625" style="23" customWidth="1"/>
    <col min="4" max="4" width="12.88671875" style="23" customWidth="1"/>
    <col min="5" max="5" width="9" style="23"/>
    <col min="6" max="6" width="11.44140625" style="23" bestFit="1" customWidth="1"/>
    <col min="7" max="7" width="6.44140625" style="23" bestFit="1" customWidth="1"/>
    <col min="8" max="240" width="9" style="23"/>
    <col min="241" max="16384" width="9" style="11"/>
  </cols>
  <sheetData>
    <row r="1" spans="1:240" x14ac:dyDescent="0.25">
      <c r="B1" s="43"/>
      <c r="C1" s="44"/>
      <c r="D1" s="45"/>
    </row>
    <row r="2" spans="1:240" ht="16.8" thickBot="1" x14ac:dyDescent="0.3">
      <c r="A2" s="35"/>
      <c r="B2" s="238" t="s">
        <v>48</v>
      </c>
      <c r="C2" s="239"/>
      <c r="D2" s="35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</row>
    <row r="3" spans="1:240" ht="29.4" thickBot="1" x14ac:dyDescent="0.35">
      <c r="A3" s="34" t="s">
        <v>0</v>
      </c>
      <c r="B3" s="47" t="s">
        <v>1</v>
      </c>
      <c r="C3" s="49" t="s">
        <v>77</v>
      </c>
      <c r="D3" s="47" t="s">
        <v>51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</row>
    <row r="4" spans="1:240" x14ac:dyDescent="0.3">
      <c r="A4" s="24">
        <v>0</v>
      </c>
      <c r="B4" s="25">
        <v>2023</v>
      </c>
      <c r="C4" s="48">
        <v>0</v>
      </c>
      <c r="D4" s="26">
        <f>C4/(1+0.07)^A4</f>
        <v>0</v>
      </c>
      <c r="E4" s="3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</row>
    <row r="5" spans="1:240" x14ac:dyDescent="0.3">
      <c r="A5" s="27">
        <v>1</v>
      </c>
      <c r="B5" s="28">
        <f>B4+1</f>
        <v>2024</v>
      </c>
      <c r="D5" s="26">
        <f t="shared" ref="D5:D13" si="0">C5/(1+0.07)^A5</f>
        <v>0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</row>
    <row r="6" spans="1:240" x14ac:dyDescent="0.3">
      <c r="A6" s="29">
        <v>2</v>
      </c>
      <c r="B6" s="28">
        <f>B5+1</f>
        <v>2025</v>
      </c>
      <c r="C6" s="48">
        <f>C8/3</f>
        <v>1292223.6666666667</v>
      </c>
      <c r="D6" s="26">
        <f t="shared" si="0"/>
        <v>1128678.1960578798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</row>
    <row r="7" spans="1:240" x14ac:dyDescent="0.3">
      <c r="A7" s="29">
        <v>3</v>
      </c>
      <c r="B7" s="28">
        <f t="shared" ref="B7:B39" si="1">B6+1</f>
        <v>2026</v>
      </c>
      <c r="C7" s="48">
        <f>C8*0.667</f>
        <v>2585739.557</v>
      </c>
      <c r="D7" s="26">
        <f t="shared" si="0"/>
        <v>2110733.710571792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</row>
    <row r="8" spans="1:240" x14ac:dyDescent="0.3">
      <c r="A8" s="29">
        <v>4</v>
      </c>
      <c r="B8" s="28">
        <f t="shared" si="1"/>
        <v>2027</v>
      </c>
      <c r="C8" s="48">
        <v>3876671</v>
      </c>
      <c r="D8" s="26">
        <f t="shared" si="0"/>
        <v>2957493.7445834917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</row>
    <row r="9" spans="1:240" x14ac:dyDescent="0.3">
      <c r="A9" s="29">
        <v>5</v>
      </c>
      <c r="B9" s="28">
        <f t="shared" si="1"/>
        <v>2028</v>
      </c>
      <c r="C9" s="48">
        <v>3876671</v>
      </c>
      <c r="D9" s="26">
        <f t="shared" si="0"/>
        <v>2764012.845405132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</row>
    <row r="10" spans="1:240" x14ac:dyDescent="0.3">
      <c r="A10" s="29">
        <v>6</v>
      </c>
      <c r="B10" s="28">
        <f t="shared" si="1"/>
        <v>2029</v>
      </c>
      <c r="C10" s="48">
        <f>C9</f>
        <v>3876671</v>
      </c>
      <c r="D10" s="26">
        <f t="shared" si="0"/>
        <v>2583189.5751449834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</row>
    <row r="11" spans="1:240" x14ac:dyDescent="0.3">
      <c r="A11" s="29">
        <v>7</v>
      </c>
      <c r="B11" s="28">
        <f t="shared" si="1"/>
        <v>2030</v>
      </c>
      <c r="C11" s="48">
        <f t="shared" ref="C11:C17" si="2">C10</f>
        <v>3876671</v>
      </c>
      <c r="D11" s="26">
        <f t="shared" si="0"/>
        <v>2414195.8646214795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</row>
    <row r="12" spans="1:240" x14ac:dyDescent="0.3">
      <c r="A12" s="29">
        <v>8</v>
      </c>
      <c r="B12" s="28">
        <f t="shared" si="1"/>
        <v>2031</v>
      </c>
      <c r="C12" s="48">
        <f t="shared" si="2"/>
        <v>3876671</v>
      </c>
      <c r="D12" s="26">
        <f t="shared" si="0"/>
        <v>2256257.8174032522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</row>
    <row r="13" spans="1:240" x14ac:dyDescent="0.3">
      <c r="A13" s="29">
        <v>9</v>
      </c>
      <c r="B13" s="28">
        <f t="shared" si="1"/>
        <v>2032</v>
      </c>
      <c r="C13" s="48">
        <f t="shared" si="2"/>
        <v>3876671</v>
      </c>
      <c r="D13" s="26">
        <f t="shared" si="0"/>
        <v>2108652.1657974315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</row>
    <row r="14" spans="1:240" x14ac:dyDescent="0.3">
      <c r="A14" s="29">
        <v>10</v>
      </c>
      <c r="B14" s="28">
        <f t="shared" si="1"/>
        <v>2033</v>
      </c>
      <c r="C14" s="48">
        <f t="shared" si="2"/>
        <v>3876671</v>
      </c>
      <c r="D14" s="26">
        <f t="shared" ref="D14:D39" si="3">C14/(1+0.07)^A14</f>
        <v>1970702.9586891886</v>
      </c>
      <c r="H14" s="140" t="s">
        <v>153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</row>
    <row r="15" spans="1:240" x14ac:dyDescent="0.3">
      <c r="A15" s="29">
        <v>11</v>
      </c>
      <c r="B15" s="28">
        <f t="shared" si="1"/>
        <v>2034</v>
      </c>
      <c r="C15" s="48">
        <f t="shared" si="2"/>
        <v>3876671</v>
      </c>
      <c r="D15" s="26">
        <f t="shared" si="3"/>
        <v>1841778.466064662</v>
      </c>
      <c r="H15" s="140" t="s">
        <v>154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</row>
    <row r="16" spans="1:240" x14ac:dyDescent="0.3">
      <c r="A16" s="29">
        <v>12</v>
      </c>
      <c r="B16" s="28">
        <f t="shared" si="1"/>
        <v>2035</v>
      </c>
      <c r="C16" s="48">
        <f t="shared" si="2"/>
        <v>3876671</v>
      </c>
      <c r="D16" s="26">
        <f t="shared" si="3"/>
        <v>1721288.2860417406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</row>
    <row r="17" spans="1:10" s="11" customFormat="1" ht="14.4" x14ac:dyDescent="0.3">
      <c r="A17" s="29">
        <v>13</v>
      </c>
      <c r="B17" s="28">
        <f t="shared" si="1"/>
        <v>2036</v>
      </c>
      <c r="C17" s="48">
        <f t="shared" si="2"/>
        <v>3876671</v>
      </c>
      <c r="D17" s="26">
        <f t="shared" si="3"/>
        <v>1608680.6411605049</v>
      </c>
    </row>
    <row r="18" spans="1:10" s="11" customFormat="1" ht="14.4" x14ac:dyDescent="0.3">
      <c r="A18" s="29">
        <v>14</v>
      </c>
      <c r="B18" s="28">
        <f t="shared" si="1"/>
        <v>2037</v>
      </c>
      <c r="C18" s="48"/>
      <c r="D18" s="26">
        <f t="shared" si="3"/>
        <v>0</v>
      </c>
    </row>
    <row r="19" spans="1:10" s="11" customFormat="1" ht="14.4" x14ac:dyDescent="0.3">
      <c r="A19" s="29">
        <v>15</v>
      </c>
      <c r="B19" s="28">
        <f t="shared" si="1"/>
        <v>2038</v>
      </c>
      <c r="C19" s="48"/>
      <c r="D19" s="26">
        <f t="shared" si="3"/>
        <v>0</v>
      </c>
    </row>
    <row r="20" spans="1:10" s="11" customFormat="1" ht="14.4" x14ac:dyDescent="0.3">
      <c r="A20" s="29">
        <v>16</v>
      </c>
      <c r="B20" s="28">
        <f t="shared" si="1"/>
        <v>2039</v>
      </c>
      <c r="C20" s="48"/>
      <c r="D20" s="26">
        <f t="shared" si="3"/>
        <v>0</v>
      </c>
    </row>
    <row r="21" spans="1:10" s="11" customFormat="1" ht="14.4" x14ac:dyDescent="0.3">
      <c r="A21" s="29">
        <v>17</v>
      </c>
      <c r="B21" s="28">
        <f t="shared" si="1"/>
        <v>2040</v>
      </c>
      <c r="C21" s="48"/>
      <c r="D21" s="26">
        <f t="shared" si="3"/>
        <v>0</v>
      </c>
    </row>
    <row r="22" spans="1:10" s="11" customFormat="1" ht="14.4" x14ac:dyDescent="0.3">
      <c r="A22" s="29">
        <v>18</v>
      </c>
      <c r="B22" s="28">
        <f t="shared" si="1"/>
        <v>2041</v>
      </c>
      <c r="C22" s="48"/>
      <c r="D22" s="26">
        <f t="shared" si="3"/>
        <v>0</v>
      </c>
      <c r="J22" s="143"/>
    </row>
    <row r="23" spans="1:10" s="11" customFormat="1" ht="14.4" x14ac:dyDescent="0.3">
      <c r="A23" s="29">
        <v>19</v>
      </c>
      <c r="B23" s="28">
        <f t="shared" si="1"/>
        <v>2042</v>
      </c>
      <c r="C23" s="48"/>
      <c r="D23" s="26">
        <f t="shared" si="3"/>
        <v>0</v>
      </c>
    </row>
    <row r="24" spans="1:10" s="11" customFormat="1" ht="14.4" x14ac:dyDescent="0.3">
      <c r="A24" s="30">
        <v>20</v>
      </c>
      <c r="B24" s="28">
        <f t="shared" si="1"/>
        <v>2043</v>
      </c>
      <c r="C24" s="48"/>
      <c r="D24" s="26">
        <f t="shared" si="3"/>
        <v>0</v>
      </c>
    </row>
    <row r="25" spans="1:10" s="11" customFormat="1" ht="14.4" x14ac:dyDescent="0.3">
      <c r="A25" s="30">
        <v>21</v>
      </c>
      <c r="B25" s="28">
        <f t="shared" si="1"/>
        <v>2044</v>
      </c>
      <c r="C25" s="48"/>
      <c r="D25" s="26">
        <f t="shared" si="3"/>
        <v>0</v>
      </c>
    </row>
    <row r="26" spans="1:10" s="11" customFormat="1" ht="14.4" x14ac:dyDescent="0.3">
      <c r="A26" s="30">
        <v>22</v>
      </c>
      <c r="B26" s="28">
        <f t="shared" si="1"/>
        <v>2045</v>
      </c>
      <c r="C26" s="48"/>
      <c r="D26" s="26">
        <f t="shared" si="3"/>
        <v>0</v>
      </c>
    </row>
    <row r="27" spans="1:10" s="11" customFormat="1" ht="14.4" x14ac:dyDescent="0.3">
      <c r="A27" s="30">
        <v>23</v>
      </c>
      <c r="B27" s="28">
        <f t="shared" si="1"/>
        <v>2046</v>
      </c>
      <c r="C27" s="48"/>
      <c r="D27" s="26">
        <f t="shared" si="3"/>
        <v>0</v>
      </c>
    </row>
    <row r="28" spans="1:10" s="11" customFormat="1" ht="14.4" x14ac:dyDescent="0.3">
      <c r="A28" s="30">
        <v>24</v>
      </c>
      <c r="B28" s="28">
        <f t="shared" si="1"/>
        <v>2047</v>
      </c>
      <c r="C28" s="48"/>
      <c r="D28" s="26">
        <f t="shared" si="3"/>
        <v>0</v>
      </c>
    </row>
    <row r="29" spans="1:10" s="11" customFormat="1" ht="14.4" x14ac:dyDescent="0.3">
      <c r="A29" s="30">
        <v>25</v>
      </c>
      <c r="B29" s="28">
        <f t="shared" si="1"/>
        <v>2048</v>
      </c>
      <c r="C29" s="48"/>
      <c r="D29" s="26">
        <f t="shared" si="3"/>
        <v>0</v>
      </c>
    </row>
    <row r="30" spans="1:10" s="11" customFormat="1" ht="14.4" x14ac:dyDescent="0.3">
      <c r="A30" s="30">
        <v>26</v>
      </c>
      <c r="B30" s="28">
        <f t="shared" si="1"/>
        <v>2049</v>
      </c>
      <c r="C30" s="48"/>
      <c r="D30" s="26">
        <f t="shared" si="3"/>
        <v>0</v>
      </c>
    </row>
    <row r="31" spans="1:10" s="11" customFormat="1" ht="14.4" x14ac:dyDescent="0.3">
      <c r="A31" s="30">
        <v>27</v>
      </c>
      <c r="B31" s="28">
        <f t="shared" si="1"/>
        <v>2050</v>
      </c>
      <c r="C31" s="48"/>
      <c r="D31" s="26">
        <f t="shared" si="3"/>
        <v>0</v>
      </c>
    </row>
    <row r="32" spans="1:10" s="11" customFormat="1" ht="14.4" x14ac:dyDescent="0.3">
      <c r="A32" s="30">
        <v>28</v>
      </c>
      <c r="B32" s="28">
        <f t="shared" si="1"/>
        <v>2051</v>
      </c>
      <c r="C32" s="48"/>
      <c r="D32" s="26">
        <f t="shared" si="3"/>
        <v>0</v>
      </c>
    </row>
    <row r="33" spans="1:240" ht="14.4" x14ac:dyDescent="0.3">
      <c r="A33" s="30">
        <v>29</v>
      </c>
      <c r="B33" s="28">
        <f t="shared" si="1"/>
        <v>2052</v>
      </c>
      <c r="C33" s="48"/>
      <c r="D33" s="26">
        <f t="shared" si="3"/>
        <v>0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</row>
    <row r="34" spans="1:240" ht="14.4" x14ac:dyDescent="0.3">
      <c r="A34" s="30">
        <v>30</v>
      </c>
      <c r="B34" s="28">
        <f t="shared" si="1"/>
        <v>2053</v>
      </c>
      <c r="C34" s="48"/>
      <c r="D34" s="26">
        <f t="shared" si="3"/>
        <v>0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</row>
    <row r="35" spans="1:240" ht="14.4" x14ac:dyDescent="0.3">
      <c r="A35" s="30">
        <v>31</v>
      </c>
      <c r="B35" s="28">
        <f t="shared" si="1"/>
        <v>2054</v>
      </c>
      <c r="C35" s="48"/>
      <c r="D35" s="26">
        <f t="shared" si="3"/>
        <v>0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</row>
    <row r="36" spans="1:240" ht="14.4" x14ac:dyDescent="0.3">
      <c r="A36" s="30">
        <v>32</v>
      </c>
      <c r="B36" s="28">
        <f t="shared" si="1"/>
        <v>2055</v>
      </c>
      <c r="C36" s="48"/>
      <c r="D36" s="26">
        <f t="shared" si="3"/>
        <v>0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</row>
    <row r="37" spans="1:240" ht="14.4" x14ac:dyDescent="0.3">
      <c r="A37" s="30">
        <v>33</v>
      </c>
      <c r="B37" s="28">
        <f t="shared" si="1"/>
        <v>2056</v>
      </c>
      <c r="C37" s="48"/>
      <c r="D37" s="26">
        <f t="shared" si="3"/>
        <v>0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</row>
    <row r="38" spans="1:240" ht="14.4" x14ac:dyDescent="0.3">
      <c r="A38" s="30">
        <v>34</v>
      </c>
      <c r="B38" s="28">
        <f t="shared" si="1"/>
        <v>2057</v>
      </c>
      <c r="C38" s="48"/>
      <c r="D38" s="26">
        <f t="shared" si="3"/>
        <v>0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</row>
    <row r="39" spans="1:240" ht="15" thickBot="1" x14ac:dyDescent="0.35">
      <c r="A39" s="30">
        <v>35</v>
      </c>
      <c r="B39" s="28">
        <f t="shared" si="1"/>
        <v>2058</v>
      </c>
      <c r="C39" s="48"/>
      <c r="D39" s="26">
        <f t="shared" si="3"/>
        <v>0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</row>
    <row r="40" spans="1:240" ht="15" thickBot="1" x14ac:dyDescent="0.35">
      <c r="A40" s="31"/>
      <c r="B40" s="31"/>
      <c r="C40" s="32">
        <f>SUM(C4:C39)</f>
        <v>42644673.223666668</v>
      </c>
      <c r="D40" s="119">
        <f>SUM(D4:D39)</f>
        <v>25465664.271541536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</row>
  </sheetData>
  <mergeCells count="1">
    <mergeCell ref="B2:C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3A751-8B49-4983-85D6-B5F11CE53B79}">
  <sheetPr>
    <tabColor rgb="FF00B050"/>
  </sheetPr>
  <dimension ref="A1:S48"/>
  <sheetViews>
    <sheetView workbookViewId="0">
      <selection activeCell="D3" sqref="D3:D4"/>
    </sheetView>
  </sheetViews>
  <sheetFormatPr defaultColWidth="10.6640625" defaultRowHeight="13.2" x14ac:dyDescent="0.25"/>
  <cols>
    <col min="1" max="8" width="12.6640625" customWidth="1"/>
    <col min="9" max="9" width="12.88671875" bestFit="1" customWidth="1"/>
    <col min="10" max="10" width="12.6640625" customWidth="1"/>
    <col min="15" max="15" width="5.44140625" customWidth="1"/>
    <col min="16" max="16" width="6.88671875" customWidth="1"/>
    <col min="18" max="18" width="5.33203125" customWidth="1"/>
    <col min="19" max="19" width="5.5546875" customWidth="1"/>
  </cols>
  <sheetData>
    <row r="1" spans="1:19" ht="14.4" x14ac:dyDescent="0.3">
      <c r="A1" t="s">
        <v>95</v>
      </c>
      <c r="B1" s="8" t="s">
        <v>155</v>
      </c>
      <c r="K1" s="8" t="s">
        <v>13</v>
      </c>
      <c r="L1" t="s">
        <v>7</v>
      </c>
      <c r="P1" s="2">
        <v>17.8</v>
      </c>
      <c r="Q1" t="s">
        <v>58</v>
      </c>
      <c r="S1" s="1" t="s">
        <v>78</v>
      </c>
    </row>
    <row r="2" spans="1:19" ht="14.4" x14ac:dyDescent="0.3">
      <c r="A2" t="s">
        <v>96</v>
      </c>
      <c r="C2">
        <v>2022</v>
      </c>
      <c r="L2" s="8" t="s">
        <v>9</v>
      </c>
      <c r="P2" s="2">
        <v>1.48</v>
      </c>
      <c r="Q2" t="s">
        <v>59</v>
      </c>
      <c r="S2" s="1" t="s">
        <v>60</v>
      </c>
    </row>
    <row r="3" spans="1:19" x14ac:dyDescent="0.25">
      <c r="A3" t="s">
        <v>97</v>
      </c>
      <c r="C3" s="8"/>
      <c r="D3" s="8" t="s">
        <v>156</v>
      </c>
      <c r="H3" s="8" t="s">
        <v>98</v>
      </c>
      <c r="L3" s="8" t="s">
        <v>11</v>
      </c>
      <c r="P3" s="2">
        <f>ROUND(P1*P2,2)</f>
        <v>26.34</v>
      </c>
    </row>
    <row r="4" spans="1:19" x14ac:dyDescent="0.25">
      <c r="A4" t="s">
        <v>99</v>
      </c>
      <c r="D4" s="8" t="s">
        <v>156</v>
      </c>
      <c r="H4" t="s">
        <v>100</v>
      </c>
    </row>
    <row r="5" spans="1:19" ht="14.4" x14ac:dyDescent="0.3">
      <c r="A5" s="8" t="s">
        <v>111</v>
      </c>
      <c r="C5" s="94">
        <v>1</v>
      </c>
      <c r="H5" s="96">
        <f>P1</f>
        <v>17.8</v>
      </c>
      <c r="I5" s="96">
        <v>30.8</v>
      </c>
      <c r="L5" t="s">
        <v>8</v>
      </c>
      <c r="P5" s="2">
        <v>32</v>
      </c>
      <c r="Q5" t="s">
        <v>61</v>
      </c>
      <c r="S5" s="1" t="s">
        <v>78</v>
      </c>
    </row>
    <row r="6" spans="1:19" ht="14.4" x14ac:dyDescent="0.3">
      <c r="A6" s="8" t="s">
        <v>112</v>
      </c>
      <c r="C6" s="94">
        <v>1</v>
      </c>
      <c r="D6" s="95"/>
      <c r="E6" s="8"/>
      <c r="F6" s="93"/>
      <c r="H6" t="s">
        <v>102</v>
      </c>
      <c r="L6" t="s">
        <v>10</v>
      </c>
      <c r="P6" s="2">
        <v>1</v>
      </c>
      <c r="S6" s="1" t="s">
        <v>78</v>
      </c>
    </row>
    <row r="7" spans="1:19" x14ac:dyDescent="0.25">
      <c r="A7" s="8" t="s">
        <v>101</v>
      </c>
      <c r="C7">
        <v>2026</v>
      </c>
      <c r="D7" s="95"/>
      <c r="E7" s="8"/>
      <c r="H7" s="93">
        <v>1.48</v>
      </c>
      <c r="I7" s="93">
        <v>1</v>
      </c>
      <c r="L7" t="s">
        <v>12</v>
      </c>
      <c r="P7" s="2">
        <f>ROUND(P5*P6,2)</f>
        <v>32</v>
      </c>
    </row>
    <row r="8" spans="1:19" x14ac:dyDescent="0.25">
      <c r="H8" t="s">
        <v>103</v>
      </c>
    </row>
    <row r="9" spans="1:19" x14ac:dyDescent="0.25">
      <c r="H9" s="97">
        <f>P5</f>
        <v>32</v>
      </c>
      <c r="I9" s="97">
        <v>30.8</v>
      </c>
    </row>
    <row r="10" spans="1:19" s="99" customFormat="1" ht="53.4" x14ac:dyDescent="0.3">
      <c r="A10" s="98" t="s">
        <v>0</v>
      </c>
      <c r="B10" s="108" t="s">
        <v>1</v>
      </c>
      <c r="C10" s="109" t="s">
        <v>104</v>
      </c>
      <c r="D10" s="109" t="s">
        <v>105</v>
      </c>
      <c r="E10" s="110" t="s">
        <v>109</v>
      </c>
      <c r="F10" s="110" t="s">
        <v>110</v>
      </c>
      <c r="G10" s="111" t="s">
        <v>106</v>
      </c>
      <c r="H10" s="109" t="s">
        <v>107</v>
      </c>
      <c r="I10" s="112" t="s">
        <v>108</v>
      </c>
      <c r="J10" s="47" t="s">
        <v>51</v>
      </c>
    </row>
    <row r="11" spans="1:19" ht="14.4" x14ac:dyDescent="0.3">
      <c r="A11" s="100">
        <v>0</v>
      </c>
      <c r="B11" s="101">
        <v>2022</v>
      </c>
      <c r="C11" s="10">
        <f>C3</f>
        <v>0</v>
      </c>
      <c r="D11" s="10">
        <f>C4</f>
        <v>0</v>
      </c>
      <c r="E11" s="37">
        <f>C11*365*$F$6/60</f>
        <v>0</v>
      </c>
      <c r="F11" s="37">
        <f>D11*365*$F$6/60</f>
        <v>0</v>
      </c>
      <c r="G11" s="102">
        <v>0</v>
      </c>
      <c r="H11" s="103">
        <v>0</v>
      </c>
      <c r="I11" s="104">
        <v>0</v>
      </c>
      <c r="J11" s="52">
        <f>I11/(1+0.07)^G11</f>
        <v>0</v>
      </c>
    </row>
    <row r="12" spans="1:19" ht="14.4" x14ac:dyDescent="0.3">
      <c r="A12" s="100">
        <v>1</v>
      </c>
      <c r="B12" s="101">
        <f>B11+1</f>
        <v>2023</v>
      </c>
      <c r="C12" s="10">
        <f>C11*$C$5</f>
        <v>0</v>
      </c>
      <c r="D12" s="10">
        <f>D11*$C$6</f>
        <v>0</v>
      </c>
      <c r="E12" s="37">
        <f t="shared" ref="E12:E47" si="0">C12*365*$F$6/60</f>
        <v>0</v>
      </c>
      <c r="F12" s="37">
        <f t="shared" ref="F12:F47" si="1">D12*365*$F$6/60</f>
        <v>0</v>
      </c>
      <c r="G12" s="105">
        <v>0</v>
      </c>
      <c r="H12" s="106">
        <v>0</v>
      </c>
      <c r="I12" s="107">
        <v>0</v>
      </c>
      <c r="J12" s="52">
        <f>I12/(1+0.07)^G12</f>
        <v>0</v>
      </c>
    </row>
    <row r="13" spans="1:19" ht="14.4" x14ac:dyDescent="0.3">
      <c r="A13" s="100">
        <v>2</v>
      </c>
      <c r="B13" s="101">
        <f t="shared" ref="B13:B47" si="2">B12+1</f>
        <v>2024</v>
      </c>
      <c r="C13" s="10">
        <f t="shared" ref="C13:C47" si="3">C12*$C$5</f>
        <v>0</v>
      </c>
      <c r="D13" s="10">
        <f t="shared" ref="D13:D47" si="4">D12*$C$6</f>
        <v>0</v>
      </c>
      <c r="E13" s="37">
        <f>'Time Savings Calculations'!O940/3</f>
        <v>41027.154051866055</v>
      </c>
      <c r="F13" s="37">
        <f>'Time Savings Calculations'!P940/3</f>
        <v>2661.4950696639557</v>
      </c>
      <c r="G13" s="105">
        <f>E13*$H$5*$H$7</f>
        <v>1080819.3463423594</v>
      </c>
      <c r="H13" s="106">
        <f>F13*$H$9</f>
        <v>85167.842229246584</v>
      </c>
      <c r="I13" s="107">
        <f>SUM(G13:H13)</f>
        <v>1165987.1885716061</v>
      </c>
      <c r="J13" s="52">
        <f>I13/(1+0.07)^A13</f>
        <v>1018418.367168841</v>
      </c>
    </row>
    <row r="14" spans="1:19" ht="14.4" x14ac:dyDescent="0.3">
      <c r="A14" s="100">
        <v>3</v>
      </c>
      <c r="B14" s="101">
        <f t="shared" si="2"/>
        <v>2025</v>
      </c>
      <c r="C14" s="10">
        <f t="shared" si="3"/>
        <v>0</v>
      </c>
      <c r="D14" s="10">
        <f t="shared" si="4"/>
        <v>0</v>
      </c>
      <c r="E14" s="37">
        <f>'Time Savings Calculations'!O940*0.6667</f>
        <v>82058.410819137294</v>
      </c>
      <c r="F14" s="37">
        <f>'Time Savings Calculations'!P940*0.6667</f>
        <v>5323.2562888348775</v>
      </c>
      <c r="G14" s="105">
        <f t="shared" ref="G14:G16" si="5">E14*$H$5*$H$7</f>
        <v>2161746.774619353</v>
      </c>
      <c r="H14" s="106">
        <f t="shared" ref="H14:H16" si="6">F14*$H$9</f>
        <v>170344.20124271608</v>
      </c>
      <c r="I14" s="107">
        <f t="shared" ref="I14:I16" si="7">SUM(G14:H14)</f>
        <v>2332090.9758620691</v>
      </c>
      <c r="J14" s="52">
        <f t="shared" ref="J14:J16" si="8">I14/(1+0.07)^A14</f>
        <v>1903680.9123125221</v>
      </c>
    </row>
    <row r="15" spans="1:19" ht="14.4" x14ac:dyDescent="0.3">
      <c r="A15" s="100">
        <v>4</v>
      </c>
      <c r="B15" s="101">
        <f t="shared" si="2"/>
        <v>2026</v>
      </c>
      <c r="C15" s="10">
        <f t="shared" si="3"/>
        <v>0</v>
      </c>
      <c r="D15" s="10">
        <f t="shared" si="4"/>
        <v>0</v>
      </c>
      <c r="E15" s="37">
        <f>'Time Savings Calculations'!O940</f>
        <v>123081.46215559817</v>
      </c>
      <c r="F15" s="37">
        <f>'Time Savings Calculations'!P940</f>
        <v>7984.4852089918668</v>
      </c>
      <c r="G15" s="105">
        <f t="shared" si="5"/>
        <v>3242458.0390270785</v>
      </c>
      <c r="H15" s="106">
        <f t="shared" si="6"/>
        <v>255503.52668773974</v>
      </c>
      <c r="I15" s="107">
        <f t="shared" si="7"/>
        <v>3497961.5657148184</v>
      </c>
      <c r="J15" s="52">
        <f t="shared" si="8"/>
        <v>2668578.1304100999</v>
      </c>
    </row>
    <row r="16" spans="1:19" ht="14.4" x14ac:dyDescent="0.3">
      <c r="A16" s="100">
        <v>5</v>
      </c>
      <c r="B16" s="101">
        <f t="shared" si="2"/>
        <v>2027</v>
      </c>
      <c r="C16" s="10">
        <f t="shared" si="3"/>
        <v>0</v>
      </c>
      <c r="D16" s="10">
        <f t="shared" si="4"/>
        <v>0</v>
      </c>
      <c r="E16" s="37">
        <f>E15</f>
        <v>123081.46215559817</v>
      </c>
      <c r="F16" s="37">
        <f>F15</f>
        <v>7984.4852089918668</v>
      </c>
      <c r="G16" s="105">
        <f t="shared" si="5"/>
        <v>3242458.0390270785</v>
      </c>
      <c r="H16" s="106">
        <f t="shared" si="6"/>
        <v>255503.52668773974</v>
      </c>
      <c r="I16" s="107">
        <f t="shared" si="7"/>
        <v>3497961.5657148184</v>
      </c>
      <c r="J16" s="52">
        <f t="shared" si="8"/>
        <v>2493998.252719719</v>
      </c>
      <c r="N16" s="8"/>
    </row>
    <row r="17" spans="1:14" ht="14.4" x14ac:dyDescent="0.3">
      <c r="A17" s="100">
        <v>6</v>
      </c>
      <c r="B17" s="101">
        <f t="shared" si="2"/>
        <v>2028</v>
      </c>
      <c r="C17" s="10">
        <f t="shared" si="3"/>
        <v>0</v>
      </c>
      <c r="D17" s="10">
        <f t="shared" si="4"/>
        <v>0</v>
      </c>
      <c r="E17" s="37">
        <f t="shared" ref="E17:F25" si="9">E16</f>
        <v>123081.46215559817</v>
      </c>
      <c r="F17" s="37">
        <f t="shared" si="9"/>
        <v>7984.4852089918668</v>
      </c>
      <c r="G17" s="105">
        <f>E17*$H$5*$H$7</f>
        <v>3242458.0390270785</v>
      </c>
      <c r="H17" s="106">
        <f>F17*$H$9</f>
        <v>255503.52668773974</v>
      </c>
      <c r="I17" s="107">
        <f>SUM(G17:H17)</f>
        <v>3497961.5657148184</v>
      </c>
      <c r="J17" s="52">
        <f>I17/(1+0.07)^A17</f>
        <v>2330839.4885231024</v>
      </c>
      <c r="N17" s="8"/>
    </row>
    <row r="18" spans="1:14" ht="14.4" x14ac:dyDescent="0.3">
      <c r="A18" s="100">
        <v>7</v>
      </c>
      <c r="B18" s="101">
        <f t="shared" si="2"/>
        <v>2029</v>
      </c>
      <c r="C18" s="10">
        <f t="shared" si="3"/>
        <v>0</v>
      </c>
      <c r="D18" s="10">
        <f t="shared" si="4"/>
        <v>0</v>
      </c>
      <c r="E18" s="37">
        <f t="shared" si="9"/>
        <v>123081.46215559817</v>
      </c>
      <c r="F18" s="37">
        <f t="shared" si="9"/>
        <v>7984.4852089918668</v>
      </c>
      <c r="G18" s="105">
        <f t="shared" ref="G18:G47" si="10">E18*$H$5*$H$7</f>
        <v>3242458.0390270785</v>
      </c>
      <c r="H18" s="106">
        <f t="shared" ref="H18:H47" si="11">F18*$H$9</f>
        <v>255503.52668773974</v>
      </c>
      <c r="I18" s="107">
        <f t="shared" ref="I18:I47" si="12">SUM(G18:H18)</f>
        <v>3497961.5657148184</v>
      </c>
      <c r="J18" s="52">
        <f t="shared" ref="J18:J47" si="13">I18/(1+0.07)^A18</f>
        <v>2178354.6621711235</v>
      </c>
    </row>
    <row r="19" spans="1:14" ht="14.4" x14ac:dyDescent="0.3">
      <c r="A19" s="100">
        <v>8</v>
      </c>
      <c r="B19" s="101">
        <f t="shared" si="2"/>
        <v>2030</v>
      </c>
      <c r="C19" s="10">
        <f t="shared" si="3"/>
        <v>0</v>
      </c>
      <c r="D19" s="10">
        <f t="shared" si="4"/>
        <v>0</v>
      </c>
      <c r="E19" s="37">
        <f t="shared" si="9"/>
        <v>123081.46215559817</v>
      </c>
      <c r="F19" s="37">
        <f t="shared" si="9"/>
        <v>7984.4852089918668</v>
      </c>
      <c r="G19" s="105">
        <f t="shared" si="10"/>
        <v>3242458.0390270785</v>
      </c>
      <c r="H19" s="106">
        <f t="shared" si="11"/>
        <v>255503.52668773974</v>
      </c>
      <c r="I19" s="107">
        <f t="shared" si="12"/>
        <v>3497961.5657148184</v>
      </c>
      <c r="J19" s="52">
        <f t="shared" si="13"/>
        <v>2035845.4786646012</v>
      </c>
    </row>
    <row r="20" spans="1:14" ht="14.4" x14ac:dyDescent="0.3">
      <c r="A20" s="100">
        <v>9</v>
      </c>
      <c r="B20" s="101">
        <f t="shared" si="2"/>
        <v>2031</v>
      </c>
      <c r="C20" s="10">
        <f t="shared" si="3"/>
        <v>0</v>
      </c>
      <c r="D20" s="10">
        <f t="shared" si="4"/>
        <v>0</v>
      </c>
      <c r="E20" s="37">
        <f t="shared" si="9"/>
        <v>123081.46215559817</v>
      </c>
      <c r="F20" s="37">
        <f t="shared" si="9"/>
        <v>7984.4852089918668</v>
      </c>
      <c r="G20" s="105">
        <f t="shared" si="10"/>
        <v>3242458.0390270785</v>
      </c>
      <c r="H20" s="106">
        <f t="shared" si="11"/>
        <v>255503.52668773974</v>
      </c>
      <c r="I20" s="107">
        <f t="shared" si="12"/>
        <v>3497961.5657148184</v>
      </c>
      <c r="J20" s="52">
        <f t="shared" si="13"/>
        <v>1902659.3258547673</v>
      </c>
    </row>
    <row r="21" spans="1:14" ht="14.4" x14ac:dyDescent="0.3">
      <c r="A21" s="100">
        <v>10</v>
      </c>
      <c r="B21" s="101">
        <f t="shared" si="2"/>
        <v>2032</v>
      </c>
      <c r="C21" s="10">
        <f t="shared" si="3"/>
        <v>0</v>
      </c>
      <c r="D21" s="10">
        <f t="shared" si="4"/>
        <v>0</v>
      </c>
      <c r="E21" s="37">
        <f t="shared" si="9"/>
        <v>123081.46215559817</v>
      </c>
      <c r="F21" s="37">
        <f t="shared" si="9"/>
        <v>7984.4852089918668</v>
      </c>
      <c r="G21" s="105">
        <f t="shared" si="10"/>
        <v>3242458.0390270785</v>
      </c>
      <c r="H21" s="106">
        <f t="shared" si="11"/>
        <v>255503.52668773974</v>
      </c>
      <c r="I21" s="107">
        <f t="shared" si="12"/>
        <v>3497961.5657148184</v>
      </c>
      <c r="J21" s="52">
        <f t="shared" si="13"/>
        <v>1778186.285845577</v>
      </c>
    </row>
    <row r="22" spans="1:14" ht="14.4" x14ac:dyDescent="0.3">
      <c r="A22" s="100">
        <v>11</v>
      </c>
      <c r="B22" s="101">
        <f t="shared" si="2"/>
        <v>2033</v>
      </c>
      <c r="C22" s="10">
        <f t="shared" si="3"/>
        <v>0</v>
      </c>
      <c r="D22" s="10">
        <f t="shared" si="4"/>
        <v>0</v>
      </c>
      <c r="E22" s="37">
        <f t="shared" si="9"/>
        <v>123081.46215559817</v>
      </c>
      <c r="F22" s="37">
        <f t="shared" si="9"/>
        <v>7984.4852089918668</v>
      </c>
      <c r="G22" s="105">
        <f t="shared" si="10"/>
        <v>3242458.0390270785</v>
      </c>
      <c r="H22" s="106">
        <f t="shared" si="11"/>
        <v>255503.52668773974</v>
      </c>
      <c r="I22" s="107">
        <f t="shared" si="12"/>
        <v>3497961.5657148184</v>
      </c>
      <c r="J22" s="52">
        <f t="shared" si="13"/>
        <v>1661856.3419117541</v>
      </c>
    </row>
    <row r="23" spans="1:14" ht="14.4" x14ac:dyDescent="0.3">
      <c r="A23" s="100">
        <v>12</v>
      </c>
      <c r="B23" s="101">
        <f t="shared" si="2"/>
        <v>2034</v>
      </c>
      <c r="C23" s="10">
        <f t="shared" si="3"/>
        <v>0</v>
      </c>
      <c r="D23" s="10">
        <f t="shared" si="4"/>
        <v>0</v>
      </c>
      <c r="E23" s="37">
        <f t="shared" si="9"/>
        <v>123081.46215559817</v>
      </c>
      <c r="F23" s="37">
        <f t="shared" si="9"/>
        <v>7984.4852089918668</v>
      </c>
      <c r="G23" s="105">
        <f t="shared" si="10"/>
        <v>3242458.0390270785</v>
      </c>
      <c r="H23" s="106">
        <f t="shared" si="11"/>
        <v>255503.52668773974</v>
      </c>
      <c r="I23" s="107">
        <f t="shared" si="12"/>
        <v>3497961.5657148184</v>
      </c>
      <c r="J23" s="52">
        <f t="shared" si="13"/>
        <v>1553136.7681418266</v>
      </c>
    </row>
    <row r="24" spans="1:14" ht="14.4" x14ac:dyDescent="0.3">
      <c r="A24" s="100">
        <v>13</v>
      </c>
      <c r="B24" s="101">
        <f t="shared" si="2"/>
        <v>2035</v>
      </c>
      <c r="C24" s="10">
        <f t="shared" si="3"/>
        <v>0</v>
      </c>
      <c r="D24" s="10">
        <f t="shared" si="4"/>
        <v>0</v>
      </c>
      <c r="E24" s="37">
        <f t="shared" si="9"/>
        <v>123081.46215559817</v>
      </c>
      <c r="F24" s="37">
        <f t="shared" si="9"/>
        <v>7984.4852089918668</v>
      </c>
      <c r="G24" s="105">
        <f t="shared" si="10"/>
        <v>3242458.0390270785</v>
      </c>
      <c r="H24" s="106">
        <f t="shared" si="11"/>
        <v>255503.52668773974</v>
      </c>
      <c r="I24" s="107">
        <f t="shared" si="12"/>
        <v>3497961.5657148184</v>
      </c>
      <c r="J24" s="52">
        <f t="shared" si="13"/>
        <v>1451529.6898521741</v>
      </c>
    </row>
    <row r="25" spans="1:14" ht="14.4" x14ac:dyDescent="0.3">
      <c r="A25" s="100">
        <v>14</v>
      </c>
      <c r="B25" s="101">
        <f t="shared" si="2"/>
        <v>2036</v>
      </c>
      <c r="C25" s="10">
        <f t="shared" si="3"/>
        <v>0</v>
      </c>
      <c r="D25" s="10">
        <f t="shared" si="4"/>
        <v>0</v>
      </c>
      <c r="E25" s="37">
        <f t="shared" si="9"/>
        <v>123081.46215559817</v>
      </c>
      <c r="F25" s="37">
        <f t="shared" si="9"/>
        <v>7984.4852089918668</v>
      </c>
      <c r="G25" s="105">
        <f t="shared" si="10"/>
        <v>3242458.0390270785</v>
      </c>
      <c r="H25" s="106">
        <f t="shared" si="11"/>
        <v>255503.52668773974</v>
      </c>
      <c r="I25" s="107">
        <f t="shared" si="12"/>
        <v>3497961.5657148184</v>
      </c>
      <c r="J25" s="52">
        <f t="shared" si="13"/>
        <v>1356569.803600163</v>
      </c>
    </row>
    <row r="26" spans="1:14" ht="14.4" x14ac:dyDescent="0.3">
      <c r="A26" s="100">
        <v>15</v>
      </c>
      <c r="B26" s="101">
        <f t="shared" si="2"/>
        <v>2037</v>
      </c>
      <c r="C26" s="10">
        <f t="shared" si="3"/>
        <v>0</v>
      </c>
      <c r="D26" s="10">
        <f t="shared" si="4"/>
        <v>0</v>
      </c>
      <c r="E26" s="37">
        <f t="shared" si="0"/>
        <v>0</v>
      </c>
      <c r="F26" s="37">
        <f t="shared" si="1"/>
        <v>0</v>
      </c>
      <c r="G26" s="105">
        <f t="shared" si="10"/>
        <v>0</v>
      </c>
      <c r="H26" s="106">
        <f t="shared" si="11"/>
        <v>0</v>
      </c>
      <c r="I26" s="107">
        <f t="shared" si="12"/>
        <v>0</v>
      </c>
      <c r="J26" s="52">
        <f t="shared" si="13"/>
        <v>0</v>
      </c>
    </row>
    <row r="27" spans="1:14" ht="14.4" x14ac:dyDescent="0.3">
      <c r="A27" s="100">
        <v>16</v>
      </c>
      <c r="B27" s="101">
        <f t="shared" si="2"/>
        <v>2038</v>
      </c>
      <c r="C27" s="10">
        <f t="shared" si="3"/>
        <v>0</v>
      </c>
      <c r="D27" s="10">
        <f t="shared" si="4"/>
        <v>0</v>
      </c>
      <c r="E27" s="37">
        <f t="shared" si="0"/>
        <v>0</v>
      </c>
      <c r="F27" s="37">
        <f t="shared" si="1"/>
        <v>0</v>
      </c>
      <c r="G27" s="105">
        <f t="shared" si="10"/>
        <v>0</v>
      </c>
      <c r="H27" s="106">
        <f t="shared" si="11"/>
        <v>0</v>
      </c>
      <c r="I27" s="107">
        <f t="shared" si="12"/>
        <v>0</v>
      </c>
      <c r="J27" s="52">
        <f t="shared" si="13"/>
        <v>0</v>
      </c>
    </row>
    <row r="28" spans="1:14" ht="14.4" x14ac:dyDescent="0.3">
      <c r="A28" s="100">
        <v>17</v>
      </c>
      <c r="B28" s="101">
        <f t="shared" si="2"/>
        <v>2039</v>
      </c>
      <c r="C28" s="10">
        <f t="shared" si="3"/>
        <v>0</v>
      </c>
      <c r="D28" s="10">
        <f t="shared" si="4"/>
        <v>0</v>
      </c>
      <c r="E28" s="37">
        <f t="shared" si="0"/>
        <v>0</v>
      </c>
      <c r="F28" s="37">
        <f t="shared" si="1"/>
        <v>0</v>
      </c>
      <c r="G28" s="105">
        <f t="shared" si="10"/>
        <v>0</v>
      </c>
      <c r="H28" s="106">
        <f t="shared" si="11"/>
        <v>0</v>
      </c>
      <c r="I28" s="107">
        <f t="shared" si="12"/>
        <v>0</v>
      </c>
      <c r="J28" s="52">
        <f t="shared" si="13"/>
        <v>0</v>
      </c>
    </row>
    <row r="29" spans="1:14" ht="14.4" x14ac:dyDescent="0.3">
      <c r="A29" s="100">
        <v>18</v>
      </c>
      <c r="B29" s="101">
        <f t="shared" si="2"/>
        <v>2040</v>
      </c>
      <c r="C29" s="10">
        <f t="shared" si="3"/>
        <v>0</v>
      </c>
      <c r="D29" s="10">
        <f t="shared" si="4"/>
        <v>0</v>
      </c>
      <c r="E29" s="37">
        <f t="shared" si="0"/>
        <v>0</v>
      </c>
      <c r="F29" s="37">
        <f t="shared" si="1"/>
        <v>0</v>
      </c>
      <c r="G29" s="105">
        <f t="shared" si="10"/>
        <v>0</v>
      </c>
      <c r="H29" s="106">
        <f t="shared" si="11"/>
        <v>0</v>
      </c>
      <c r="I29" s="107">
        <f t="shared" si="12"/>
        <v>0</v>
      </c>
      <c r="J29" s="52">
        <f t="shared" si="13"/>
        <v>0</v>
      </c>
    </row>
    <row r="30" spans="1:14" ht="14.4" x14ac:dyDescent="0.3">
      <c r="A30" s="100">
        <v>19</v>
      </c>
      <c r="B30" s="101">
        <f t="shared" si="2"/>
        <v>2041</v>
      </c>
      <c r="C30" s="10">
        <f t="shared" si="3"/>
        <v>0</v>
      </c>
      <c r="D30" s="10">
        <f t="shared" si="4"/>
        <v>0</v>
      </c>
      <c r="E30" s="37">
        <f t="shared" si="0"/>
        <v>0</v>
      </c>
      <c r="F30" s="37">
        <f t="shared" si="1"/>
        <v>0</v>
      </c>
      <c r="G30" s="105">
        <f t="shared" si="10"/>
        <v>0</v>
      </c>
      <c r="H30" s="106">
        <f t="shared" si="11"/>
        <v>0</v>
      </c>
      <c r="I30" s="107">
        <f t="shared" si="12"/>
        <v>0</v>
      </c>
      <c r="J30" s="52">
        <f t="shared" si="13"/>
        <v>0</v>
      </c>
    </row>
    <row r="31" spans="1:14" ht="14.4" x14ac:dyDescent="0.3">
      <c r="A31" s="100">
        <v>20</v>
      </c>
      <c r="B31" s="101">
        <f t="shared" si="2"/>
        <v>2042</v>
      </c>
      <c r="C31" s="10">
        <f t="shared" si="3"/>
        <v>0</v>
      </c>
      <c r="D31" s="10">
        <f t="shared" si="4"/>
        <v>0</v>
      </c>
      <c r="E31" s="37">
        <f t="shared" si="0"/>
        <v>0</v>
      </c>
      <c r="F31" s="37">
        <f t="shared" si="1"/>
        <v>0</v>
      </c>
      <c r="G31" s="105">
        <f t="shared" si="10"/>
        <v>0</v>
      </c>
      <c r="H31" s="106">
        <f t="shared" si="11"/>
        <v>0</v>
      </c>
      <c r="I31" s="107">
        <f t="shared" si="12"/>
        <v>0</v>
      </c>
      <c r="J31" s="52">
        <f t="shared" si="13"/>
        <v>0</v>
      </c>
    </row>
    <row r="32" spans="1:14" ht="14.4" x14ac:dyDescent="0.3">
      <c r="A32" s="100">
        <v>21</v>
      </c>
      <c r="B32" s="101">
        <f t="shared" si="2"/>
        <v>2043</v>
      </c>
      <c r="C32" s="10">
        <f t="shared" si="3"/>
        <v>0</v>
      </c>
      <c r="D32" s="10">
        <f t="shared" si="4"/>
        <v>0</v>
      </c>
      <c r="E32" s="37">
        <f t="shared" si="0"/>
        <v>0</v>
      </c>
      <c r="F32" s="37">
        <f t="shared" si="1"/>
        <v>0</v>
      </c>
      <c r="G32" s="105">
        <f t="shared" si="10"/>
        <v>0</v>
      </c>
      <c r="H32" s="106">
        <f t="shared" si="11"/>
        <v>0</v>
      </c>
      <c r="I32" s="107">
        <f t="shared" si="12"/>
        <v>0</v>
      </c>
      <c r="J32" s="52">
        <f t="shared" si="13"/>
        <v>0</v>
      </c>
    </row>
    <row r="33" spans="1:10" ht="14.4" x14ac:dyDescent="0.3">
      <c r="A33" s="100">
        <v>22</v>
      </c>
      <c r="B33" s="101">
        <f t="shared" si="2"/>
        <v>2044</v>
      </c>
      <c r="C33" s="10">
        <f t="shared" si="3"/>
        <v>0</v>
      </c>
      <c r="D33" s="10">
        <f t="shared" si="4"/>
        <v>0</v>
      </c>
      <c r="E33" s="37">
        <f t="shared" si="0"/>
        <v>0</v>
      </c>
      <c r="F33" s="37">
        <f t="shared" si="1"/>
        <v>0</v>
      </c>
      <c r="G33" s="105">
        <f t="shared" si="10"/>
        <v>0</v>
      </c>
      <c r="H33" s="106">
        <f t="shared" si="11"/>
        <v>0</v>
      </c>
      <c r="I33" s="107">
        <f t="shared" si="12"/>
        <v>0</v>
      </c>
      <c r="J33" s="52">
        <f t="shared" si="13"/>
        <v>0</v>
      </c>
    </row>
    <row r="34" spans="1:10" ht="14.4" x14ac:dyDescent="0.3">
      <c r="A34" s="100">
        <v>23</v>
      </c>
      <c r="B34" s="101">
        <f t="shared" si="2"/>
        <v>2045</v>
      </c>
      <c r="C34" s="10">
        <f t="shared" si="3"/>
        <v>0</v>
      </c>
      <c r="D34" s="10">
        <f t="shared" si="4"/>
        <v>0</v>
      </c>
      <c r="E34" s="37">
        <f t="shared" si="0"/>
        <v>0</v>
      </c>
      <c r="F34" s="37">
        <f t="shared" si="1"/>
        <v>0</v>
      </c>
      <c r="G34" s="105">
        <f t="shared" si="10"/>
        <v>0</v>
      </c>
      <c r="H34" s="106">
        <f t="shared" si="11"/>
        <v>0</v>
      </c>
      <c r="I34" s="107">
        <f t="shared" si="12"/>
        <v>0</v>
      </c>
      <c r="J34" s="52">
        <f t="shared" si="13"/>
        <v>0</v>
      </c>
    </row>
    <row r="35" spans="1:10" ht="14.4" x14ac:dyDescent="0.3">
      <c r="A35" s="100">
        <v>24</v>
      </c>
      <c r="B35" s="101">
        <f t="shared" si="2"/>
        <v>2046</v>
      </c>
      <c r="C35" s="10">
        <f t="shared" si="3"/>
        <v>0</v>
      </c>
      <c r="D35" s="10">
        <f t="shared" si="4"/>
        <v>0</v>
      </c>
      <c r="E35" s="37">
        <f t="shared" si="0"/>
        <v>0</v>
      </c>
      <c r="F35" s="37">
        <f t="shared" si="1"/>
        <v>0</v>
      </c>
      <c r="G35" s="105">
        <f t="shared" si="10"/>
        <v>0</v>
      </c>
      <c r="H35" s="106">
        <f t="shared" si="11"/>
        <v>0</v>
      </c>
      <c r="I35" s="107">
        <f t="shared" si="12"/>
        <v>0</v>
      </c>
      <c r="J35" s="52">
        <f t="shared" si="13"/>
        <v>0</v>
      </c>
    </row>
    <row r="36" spans="1:10" ht="14.4" x14ac:dyDescent="0.3">
      <c r="A36" s="100">
        <v>25</v>
      </c>
      <c r="B36" s="101">
        <f t="shared" si="2"/>
        <v>2047</v>
      </c>
      <c r="C36" s="10">
        <f t="shared" si="3"/>
        <v>0</v>
      </c>
      <c r="D36" s="10">
        <f t="shared" si="4"/>
        <v>0</v>
      </c>
      <c r="E36" s="37">
        <f t="shared" si="0"/>
        <v>0</v>
      </c>
      <c r="F36" s="37">
        <f t="shared" si="1"/>
        <v>0</v>
      </c>
      <c r="G36" s="105">
        <f t="shared" si="10"/>
        <v>0</v>
      </c>
      <c r="H36" s="106">
        <f t="shared" si="11"/>
        <v>0</v>
      </c>
      <c r="I36" s="107">
        <f t="shared" si="12"/>
        <v>0</v>
      </c>
      <c r="J36" s="52">
        <f t="shared" si="13"/>
        <v>0</v>
      </c>
    </row>
    <row r="37" spans="1:10" ht="14.4" x14ac:dyDescent="0.3">
      <c r="A37" s="100">
        <v>26</v>
      </c>
      <c r="B37" s="101">
        <f t="shared" si="2"/>
        <v>2048</v>
      </c>
      <c r="C37" s="10">
        <f t="shared" si="3"/>
        <v>0</v>
      </c>
      <c r="D37" s="10">
        <f t="shared" si="4"/>
        <v>0</v>
      </c>
      <c r="E37" s="37">
        <f t="shared" si="0"/>
        <v>0</v>
      </c>
      <c r="F37" s="37">
        <f t="shared" si="1"/>
        <v>0</v>
      </c>
      <c r="G37" s="105">
        <f t="shared" si="10"/>
        <v>0</v>
      </c>
      <c r="H37" s="106">
        <f t="shared" si="11"/>
        <v>0</v>
      </c>
      <c r="I37" s="107">
        <f t="shared" si="12"/>
        <v>0</v>
      </c>
      <c r="J37" s="52">
        <f t="shared" si="13"/>
        <v>0</v>
      </c>
    </row>
    <row r="38" spans="1:10" ht="14.4" x14ac:dyDescent="0.3">
      <c r="A38" s="100">
        <v>27</v>
      </c>
      <c r="B38" s="101">
        <f t="shared" si="2"/>
        <v>2049</v>
      </c>
      <c r="C38" s="10">
        <f t="shared" si="3"/>
        <v>0</v>
      </c>
      <c r="D38" s="10">
        <f t="shared" si="4"/>
        <v>0</v>
      </c>
      <c r="E38" s="37">
        <f t="shared" si="0"/>
        <v>0</v>
      </c>
      <c r="F38" s="37">
        <f t="shared" si="1"/>
        <v>0</v>
      </c>
      <c r="G38" s="105">
        <f t="shared" si="10"/>
        <v>0</v>
      </c>
      <c r="H38" s="106">
        <f t="shared" si="11"/>
        <v>0</v>
      </c>
      <c r="I38" s="107">
        <f t="shared" si="12"/>
        <v>0</v>
      </c>
      <c r="J38" s="52">
        <f t="shared" si="13"/>
        <v>0</v>
      </c>
    </row>
    <row r="39" spans="1:10" ht="14.4" x14ac:dyDescent="0.3">
      <c r="A39" s="100">
        <v>28</v>
      </c>
      <c r="B39" s="101">
        <f t="shared" si="2"/>
        <v>2050</v>
      </c>
      <c r="C39" s="10">
        <f t="shared" si="3"/>
        <v>0</v>
      </c>
      <c r="D39" s="10">
        <f t="shared" si="4"/>
        <v>0</v>
      </c>
      <c r="E39" s="37">
        <f t="shared" si="0"/>
        <v>0</v>
      </c>
      <c r="F39" s="37">
        <f t="shared" si="1"/>
        <v>0</v>
      </c>
      <c r="G39" s="105">
        <f t="shared" si="10"/>
        <v>0</v>
      </c>
      <c r="H39" s="106">
        <f t="shared" si="11"/>
        <v>0</v>
      </c>
      <c r="I39" s="107">
        <f t="shared" si="12"/>
        <v>0</v>
      </c>
      <c r="J39" s="52">
        <f t="shared" si="13"/>
        <v>0</v>
      </c>
    </row>
    <row r="40" spans="1:10" ht="14.4" x14ac:dyDescent="0.3">
      <c r="A40" s="100">
        <v>29</v>
      </c>
      <c r="B40" s="101">
        <f t="shared" si="2"/>
        <v>2051</v>
      </c>
      <c r="C40" s="10">
        <f t="shared" si="3"/>
        <v>0</v>
      </c>
      <c r="D40" s="10">
        <f t="shared" si="4"/>
        <v>0</v>
      </c>
      <c r="E40" s="37">
        <f t="shared" si="0"/>
        <v>0</v>
      </c>
      <c r="F40" s="37">
        <f t="shared" si="1"/>
        <v>0</v>
      </c>
      <c r="G40" s="105">
        <f t="shared" si="10"/>
        <v>0</v>
      </c>
      <c r="H40" s="106">
        <f t="shared" si="11"/>
        <v>0</v>
      </c>
      <c r="I40" s="107">
        <f t="shared" si="12"/>
        <v>0</v>
      </c>
      <c r="J40" s="52">
        <f t="shared" si="13"/>
        <v>0</v>
      </c>
    </row>
    <row r="41" spans="1:10" ht="14.4" x14ac:dyDescent="0.3">
      <c r="A41" s="100">
        <v>30</v>
      </c>
      <c r="B41" s="101">
        <f t="shared" si="2"/>
        <v>2052</v>
      </c>
      <c r="C41" s="10">
        <f t="shared" si="3"/>
        <v>0</v>
      </c>
      <c r="D41" s="10">
        <f t="shared" si="4"/>
        <v>0</v>
      </c>
      <c r="E41" s="37">
        <f t="shared" si="0"/>
        <v>0</v>
      </c>
      <c r="F41" s="37">
        <f t="shared" si="1"/>
        <v>0</v>
      </c>
      <c r="G41" s="105">
        <f t="shared" si="10"/>
        <v>0</v>
      </c>
      <c r="H41" s="106">
        <f t="shared" si="11"/>
        <v>0</v>
      </c>
      <c r="I41" s="107">
        <f t="shared" si="12"/>
        <v>0</v>
      </c>
      <c r="J41" s="52">
        <f t="shared" si="13"/>
        <v>0</v>
      </c>
    </row>
    <row r="42" spans="1:10" ht="14.4" x14ac:dyDescent="0.3">
      <c r="A42" s="100">
        <v>31</v>
      </c>
      <c r="B42" s="101">
        <f t="shared" si="2"/>
        <v>2053</v>
      </c>
      <c r="C42" s="10">
        <f t="shared" si="3"/>
        <v>0</v>
      </c>
      <c r="D42" s="10">
        <f t="shared" si="4"/>
        <v>0</v>
      </c>
      <c r="E42" s="37">
        <f t="shared" si="0"/>
        <v>0</v>
      </c>
      <c r="F42" s="37">
        <f t="shared" si="1"/>
        <v>0</v>
      </c>
      <c r="G42" s="105">
        <f t="shared" si="10"/>
        <v>0</v>
      </c>
      <c r="H42" s="106">
        <f t="shared" si="11"/>
        <v>0</v>
      </c>
      <c r="I42" s="107">
        <f t="shared" si="12"/>
        <v>0</v>
      </c>
      <c r="J42" s="52">
        <f t="shared" si="13"/>
        <v>0</v>
      </c>
    </row>
    <row r="43" spans="1:10" ht="14.4" x14ac:dyDescent="0.3">
      <c r="A43" s="100">
        <v>32</v>
      </c>
      <c r="B43" s="101">
        <f t="shared" si="2"/>
        <v>2054</v>
      </c>
      <c r="C43" s="10">
        <f t="shared" si="3"/>
        <v>0</v>
      </c>
      <c r="D43" s="10">
        <f t="shared" si="4"/>
        <v>0</v>
      </c>
      <c r="E43" s="37">
        <f t="shared" si="0"/>
        <v>0</v>
      </c>
      <c r="F43" s="37">
        <f t="shared" si="1"/>
        <v>0</v>
      </c>
      <c r="G43" s="105">
        <f t="shared" si="10"/>
        <v>0</v>
      </c>
      <c r="H43" s="106">
        <f t="shared" si="11"/>
        <v>0</v>
      </c>
      <c r="I43" s="107">
        <f t="shared" si="12"/>
        <v>0</v>
      </c>
      <c r="J43" s="52">
        <f t="shared" si="13"/>
        <v>0</v>
      </c>
    </row>
    <row r="44" spans="1:10" ht="14.4" x14ac:dyDescent="0.3">
      <c r="A44" s="100">
        <v>33</v>
      </c>
      <c r="B44" s="101">
        <f t="shared" si="2"/>
        <v>2055</v>
      </c>
      <c r="C44" s="10">
        <f t="shared" si="3"/>
        <v>0</v>
      </c>
      <c r="D44" s="10">
        <f t="shared" si="4"/>
        <v>0</v>
      </c>
      <c r="E44" s="37">
        <f t="shared" si="0"/>
        <v>0</v>
      </c>
      <c r="F44" s="37">
        <f t="shared" si="1"/>
        <v>0</v>
      </c>
      <c r="G44" s="105">
        <f t="shared" si="10"/>
        <v>0</v>
      </c>
      <c r="H44" s="106">
        <f t="shared" si="11"/>
        <v>0</v>
      </c>
      <c r="I44" s="107">
        <f t="shared" si="12"/>
        <v>0</v>
      </c>
      <c r="J44" s="52">
        <f t="shared" si="13"/>
        <v>0</v>
      </c>
    </row>
    <row r="45" spans="1:10" ht="14.4" x14ac:dyDescent="0.3">
      <c r="A45" s="100">
        <v>34</v>
      </c>
      <c r="B45" s="101">
        <f t="shared" si="2"/>
        <v>2056</v>
      </c>
      <c r="C45" s="10">
        <f t="shared" si="3"/>
        <v>0</v>
      </c>
      <c r="D45" s="10">
        <f t="shared" si="4"/>
        <v>0</v>
      </c>
      <c r="E45" s="37">
        <f t="shared" si="0"/>
        <v>0</v>
      </c>
      <c r="F45" s="37">
        <f t="shared" si="1"/>
        <v>0</v>
      </c>
      <c r="G45" s="105">
        <f t="shared" si="10"/>
        <v>0</v>
      </c>
      <c r="H45" s="106">
        <f t="shared" si="11"/>
        <v>0</v>
      </c>
      <c r="I45" s="107">
        <f t="shared" si="12"/>
        <v>0</v>
      </c>
      <c r="J45" s="52">
        <f t="shared" si="13"/>
        <v>0</v>
      </c>
    </row>
    <row r="46" spans="1:10" ht="14.4" x14ac:dyDescent="0.3">
      <c r="A46" s="100">
        <v>35</v>
      </c>
      <c r="B46" s="101">
        <f t="shared" si="2"/>
        <v>2057</v>
      </c>
      <c r="C46" s="10">
        <f t="shared" si="3"/>
        <v>0</v>
      </c>
      <c r="D46" s="10">
        <f t="shared" si="4"/>
        <v>0</v>
      </c>
      <c r="E46" s="37">
        <f t="shared" si="0"/>
        <v>0</v>
      </c>
      <c r="F46" s="37">
        <f t="shared" si="1"/>
        <v>0</v>
      </c>
      <c r="G46" s="105">
        <f t="shared" si="10"/>
        <v>0</v>
      </c>
      <c r="H46" s="106">
        <f t="shared" si="11"/>
        <v>0</v>
      </c>
      <c r="I46" s="107">
        <f t="shared" si="12"/>
        <v>0</v>
      </c>
      <c r="J46" s="52">
        <f t="shared" si="13"/>
        <v>0</v>
      </c>
    </row>
    <row r="47" spans="1:10" ht="15" thickBot="1" x14ac:dyDescent="0.35">
      <c r="A47" s="100">
        <v>36</v>
      </c>
      <c r="B47" s="101">
        <f t="shared" si="2"/>
        <v>2058</v>
      </c>
      <c r="C47" s="10">
        <f t="shared" si="3"/>
        <v>0</v>
      </c>
      <c r="D47" s="10">
        <f t="shared" si="4"/>
        <v>0</v>
      </c>
      <c r="E47" s="37">
        <f t="shared" si="0"/>
        <v>0</v>
      </c>
      <c r="F47" s="37">
        <f t="shared" si="1"/>
        <v>0</v>
      </c>
      <c r="G47" s="105">
        <f t="shared" si="10"/>
        <v>0</v>
      </c>
      <c r="H47" s="106">
        <f t="shared" si="11"/>
        <v>0</v>
      </c>
      <c r="I47" s="107">
        <f t="shared" si="12"/>
        <v>0</v>
      </c>
      <c r="J47" s="120">
        <f t="shared" si="13"/>
        <v>0</v>
      </c>
    </row>
    <row r="48" spans="1:10" ht="13.8" thickBot="1" x14ac:dyDescent="0.3">
      <c r="D48" s="10"/>
      <c r="I48" s="106">
        <f>SUM(I11:I47)</f>
        <v>41975655.387296677</v>
      </c>
      <c r="J48" s="121">
        <f>SUM(J11:J47)</f>
        <v>24333653.507176269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23C29-E7B6-4ECD-BBC9-463CB4F991FA}">
  <dimension ref="A1:S942"/>
  <sheetViews>
    <sheetView showGridLines="0" topLeftCell="A919" workbookViewId="0">
      <selection activeCell="R920" sqref="R920"/>
    </sheetView>
  </sheetViews>
  <sheetFormatPr defaultColWidth="9.109375" defaultRowHeight="14.4" x14ac:dyDescent="0.3"/>
  <cols>
    <col min="1" max="1" width="11.109375" style="146" customWidth="1"/>
    <col min="2" max="4" width="10" style="146" customWidth="1"/>
    <col min="5" max="5" width="10.88671875" style="146" customWidth="1"/>
    <col min="6" max="6" width="5.5546875" style="146" customWidth="1"/>
    <col min="7" max="7" width="10.88671875" style="146" customWidth="1"/>
    <col min="8" max="9" width="8.88671875" style="146" customWidth="1"/>
    <col min="10" max="15" width="10.88671875" style="146" customWidth="1"/>
    <col min="16" max="18" width="9.109375" style="146"/>
    <col min="19" max="19" width="11.6640625" style="146" bestFit="1" customWidth="1"/>
    <col min="20" max="16384" width="9.109375" style="146"/>
  </cols>
  <sheetData>
    <row r="1" spans="1:19" x14ac:dyDescent="0.3">
      <c r="A1" s="142"/>
    </row>
    <row r="2" spans="1:19" ht="31.2" thickBot="1" x14ac:dyDescent="0.35">
      <c r="A2" s="139" t="s">
        <v>157</v>
      </c>
      <c r="B2" s="139" t="s">
        <v>158</v>
      </c>
      <c r="C2" s="139" t="s">
        <v>159</v>
      </c>
      <c r="D2" s="139" t="s">
        <v>125</v>
      </c>
      <c r="E2" s="139" t="s">
        <v>160</v>
      </c>
      <c r="F2" s="139" t="s">
        <v>93</v>
      </c>
      <c r="G2" s="141" t="s">
        <v>161</v>
      </c>
      <c r="H2" s="147" t="s">
        <v>162</v>
      </c>
      <c r="I2" s="147" t="s">
        <v>163</v>
      </c>
      <c r="J2" s="147" t="s">
        <v>164</v>
      </c>
      <c r="K2" s="147" t="s">
        <v>165</v>
      </c>
      <c r="L2" s="147" t="s">
        <v>166</v>
      </c>
      <c r="M2" s="147" t="s">
        <v>167</v>
      </c>
      <c r="N2" s="147" t="s">
        <v>168</v>
      </c>
      <c r="O2" s="147" t="s">
        <v>169</v>
      </c>
      <c r="P2" s="147" t="s">
        <v>170</v>
      </c>
    </row>
    <row r="3" spans="1:19" ht="15" thickTop="1" x14ac:dyDescent="0.3">
      <c r="A3" s="144" t="s">
        <v>129</v>
      </c>
      <c r="B3" s="176">
        <v>253.47</v>
      </c>
      <c r="C3" s="176">
        <v>253.54</v>
      </c>
      <c r="D3" s="176">
        <f>C3-B3</f>
        <v>6.9999999999993179E-2</v>
      </c>
      <c r="E3" s="177">
        <v>3730</v>
      </c>
      <c r="F3" s="177">
        <v>55</v>
      </c>
      <c r="G3" s="178">
        <v>0.05</v>
      </c>
      <c r="H3" s="179">
        <f>(E3*(1-G3)*D3)/(F3+5)</f>
        <v>4.1340833333329305</v>
      </c>
      <c r="I3" s="179">
        <f>(D3*G3*E3)/(F3+5)</f>
        <v>0.21758333333331217</v>
      </c>
      <c r="J3" s="180" t="s">
        <v>171</v>
      </c>
      <c r="K3" s="180">
        <f t="shared" ref="K3:K34" si="0">VLOOKUP(J3,SD,2,FALSE)</f>
        <v>7.5</v>
      </c>
      <c r="L3" s="180">
        <f>IF((F3+5-K3)&lt;25,25,(F3+5-K3))</f>
        <v>52.5</v>
      </c>
      <c r="M3" s="181">
        <f>((D3*(1-G3)*E3)/(L3))</f>
        <v>4.7246666666662058</v>
      </c>
      <c r="N3" s="181">
        <f>(D3*G3*E3)/(L3)</f>
        <v>0.24866666666664247</v>
      </c>
      <c r="O3" s="182">
        <f>M3-H3</f>
        <v>0.59058333333327528</v>
      </c>
      <c r="P3" s="183">
        <f>N3-I3</f>
        <v>3.1083333333330299E-2</v>
      </c>
      <c r="R3" s="146" t="s">
        <v>172</v>
      </c>
      <c r="S3" s="146" t="s">
        <v>94</v>
      </c>
    </row>
    <row r="4" spans="1:19" x14ac:dyDescent="0.3">
      <c r="A4" s="184" t="s">
        <v>129</v>
      </c>
      <c r="B4" s="185">
        <v>253.54</v>
      </c>
      <c r="C4" s="185">
        <v>253.55</v>
      </c>
      <c r="D4" s="185">
        <f t="shared" ref="D4:D67" si="1">C4-B4</f>
        <v>1.0000000000019327E-2</v>
      </c>
      <c r="E4" s="186">
        <v>3730</v>
      </c>
      <c r="F4" s="186">
        <v>55</v>
      </c>
      <c r="G4" s="187">
        <v>0.05</v>
      </c>
      <c r="H4" s="188">
        <f t="shared" ref="H4:H67" si="2">(E4*(1-G4)*D4)/(F4+5)</f>
        <v>0.59058333333447477</v>
      </c>
      <c r="I4" s="188">
        <f t="shared" ref="I4:I67" si="3">(D4*G4*E4)/(F4+5)</f>
        <v>3.1083333333393408E-2</v>
      </c>
      <c r="J4" s="189" t="s">
        <v>171</v>
      </c>
      <c r="K4" s="189">
        <f t="shared" si="0"/>
        <v>7.5</v>
      </c>
      <c r="L4" s="189">
        <f t="shared" ref="L4:L67" si="4">IF((F4+5-K4)&lt;25,25,(F4+5-K4))</f>
        <v>52.5</v>
      </c>
      <c r="M4" s="190">
        <f t="shared" ref="M4:M67" si="5">((D4*(1-G4)*E4)/(L4))</f>
        <v>0.67495238095368537</v>
      </c>
      <c r="N4" s="190">
        <f t="shared" ref="N4:N67" si="6">(D4*G4*E4)/(L4)</f>
        <v>3.552380952387818E-2</v>
      </c>
      <c r="O4" s="191">
        <f t="shared" ref="O4:P67" si="7">M4-H4</f>
        <v>8.4369047619210602E-2</v>
      </c>
      <c r="P4" s="192">
        <f t="shared" si="7"/>
        <v>4.4404761904847725E-3</v>
      </c>
    </row>
    <row r="5" spans="1:19" x14ac:dyDescent="0.3">
      <c r="A5" s="184" t="s">
        <v>129</v>
      </c>
      <c r="B5" s="185">
        <v>253.55</v>
      </c>
      <c r="C5" s="185">
        <v>253.66</v>
      </c>
      <c r="D5" s="185">
        <f t="shared" si="1"/>
        <v>0.10999999999998522</v>
      </c>
      <c r="E5" s="186">
        <v>3730</v>
      </c>
      <c r="F5" s="186">
        <v>55</v>
      </c>
      <c r="G5" s="187">
        <v>0.05</v>
      </c>
      <c r="H5" s="188">
        <f t="shared" si="2"/>
        <v>6.4964166666657936</v>
      </c>
      <c r="I5" s="188">
        <f t="shared" si="3"/>
        <v>0.34191666666662079</v>
      </c>
      <c r="J5" s="189" t="s">
        <v>171</v>
      </c>
      <c r="K5" s="189">
        <f t="shared" si="0"/>
        <v>7.5</v>
      </c>
      <c r="L5" s="189">
        <f t="shared" si="4"/>
        <v>52.5</v>
      </c>
      <c r="M5" s="190">
        <f t="shared" si="5"/>
        <v>7.4244761904751924</v>
      </c>
      <c r="N5" s="190">
        <f t="shared" si="6"/>
        <v>0.39076190476185235</v>
      </c>
      <c r="O5" s="191">
        <f t="shared" si="7"/>
        <v>0.92805952380939871</v>
      </c>
      <c r="P5" s="192">
        <f t="shared" si="7"/>
        <v>4.8845238095231558E-2</v>
      </c>
      <c r="R5" s="146" t="s">
        <v>171</v>
      </c>
      <c r="S5" s="146">
        <v>7.5</v>
      </c>
    </row>
    <row r="6" spans="1:19" x14ac:dyDescent="0.3">
      <c r="A6" s="184" t="s">
        <v>129</v>
      </c>
      <c r="B6" s="185">
        <v>253.66</v>
      </c>
      <c r="C6" s="185">
        <v>253.8</v>
      </c>
      <c r="D6" s="185">
        <f t="shared" si="1"/>
        <v>0.14000000000001478</v>
      </c>
      <c r="E6" s="186">
        <v>3730</v>
      </c>
      <c r="F6" s="186">
        <v>55</v>
      </c>
      <c r="G6" s="187">
        <v>0.05</v>
      </c>
      <c r="H6" s="188">
        <f t="shared" si="2"/>
        <v>8.2681666666675397</v>
      </c>
      <c r="I6" s="188">
        <f t="shared" si="3"/>
        <v>0.43516666666671261</v>
      </c>
      <c r="J6" s="189" t="s">
        <v>171</v>
      </c>
      <c r="K6" s="189">
        <f t="shared" si="0"/>
        <v>7.5</v>
      </c>
      <c r="L6" s="189">
        <f t="shared" si="4"/>
        <v>52.5</v>
      </c>
      <c r="M6" s="190">
        <f t="shared" si="5"/>
        <v>9.4493333333343301</v>
      </c>
      <c r="N6" s="190">
        <f t="shared" si="6"/>
        <v>0.49733333333338581</v>
      </c>
      <c r="O6" s="191">
        <f t="shared" si="7"/>
        <v>1.1811666666667904</v>
      </c>
      <c r="P6" s="192">
        <f t="shared" si="7"/>
        <v>6.2166666666673198E-2</v>
      </c>
      <c r="R6" s="146" t="s">
        <v>173</v>
      </c>
      <c r="S6" s="146">
        <v>5</v>
      </c>
    </row>
    <row r="7" spans="1:19" x14ac:dyDescent="0.3">
      <c r="A7" s="184" t="s">
        <v>129</v>
      </c>
      <c r="B7" s="185">
        <v>253.8</v>
      </c>
      <c r="C7" s="185">
        <v>253.81</v>
      </c>
      <c r="D7" s="185">
        <f t="shared" si="1"/>
        <v>9.9999999999909051E-3</v>
      </c>
      <c r="E7" s="186">
        <v>3730</v>
      </c>
      <c r="F7" s="186">
        <v>40</v>
      </c>
      <c r="G7" s="187">
        <v>0.05</v>
      </c>
      <c r="H7" s="188">
        <f t="shared" si="2"/>
        <v>0.7874444444437283</v>
      </c>
      <c r="I7" s="188">
        <f t="shared" si="3"/>
        <v>4.1444444444406758E-2</v>
      </c>
      <c r="J7" s="189" t="s">
        <v>171</v>
      </c>
      <c r="K7" s="189">
        <f t="shared" si="0"/>
        <v>7.5</v>
      </c>
      <c r="L7" s="189">
        <f t="shared" si="4"/>
        <v>37.5</v>
      </c>
      <c r="M7" s="190">
        <f t="shared" si="5"/>
        <v>0.94493333333247387</v>
      </c>
      <c r="N7" s="190">
        <f t="shared" si="6"/>
        <v>4.973333333328811E-2</v>
      </c>
      <c r="O7" s="191">
        <f t="shared" si="7"/>
        <v>0.15748888888874557</v>
      </c>
      <c r="P7" s="192">
        <f t="shared" si="7"/>
        <v>8.2888888888813517E-3</v>
      </c>
      <c r="R7" s="146" t="s">
        <v>174</v>
      </c>
      <c r="S7" s="146">
        <v>2.5</v>
      </c>
    </row>
    <row r="8" spans="1:19" x14ac:dyDescent="0.3">
      <c r="A8" s="184" t="s">
        <v>129</v>
      </c>
      <c r="B8" s="185">
        <v>253.81</v>
      </c>
      <c r="C8" s="185">
        <v>253.87899999999999</v>
      </c>
      <c r="D8" s="185">
        <f t="shared" si="1"/>
        <v>6.8999999999988404E-2</v>
      </c>
      <c r="E8" s="186">
        <v>3730</v>
      </c>
      <c r="F8" s="186">
        <v>40</v>
      </c>
      <c r="G8" s="187">
        <v>0.05</v>
      </c>
      <c r="H8" s="188">
        <f t="shared" si="2"/>
        <v>5.4333666666657541</v>
      </c>
      <c r="I8" s="188">
        <f t="shared" si="3"/>
        <v>0.28596666666661863</v>
      </c>
      <c r="J8" s="189" t="s">
        <v>171</v>
      </c>
      <c r="K8" s="189">
        <f t="shared" si="0"/>
        <v>7.5</v>
      </c>
      <c r="L8" s="189">
        <f t="shared" si="4"/>
        <v>37.5</v>
      </c>
      <c r="M8" s="190">
        <f t="shared" si="5"/>
        <v>6.5200399999989038</v>
      </c>
      <c r="N8" s="190">
        <f t="shared" si="6"/>
        <v>0.3431599999999424</v>
      </c>
      <c r="O8" s="191">
        <f t="shared" si="7"/>
        <v>1.0866733333331497</v>
      </c>
      <c r="P8" s="192">
        <f t="shared" si="7"/>
        <v>5.719333333332377E-2</v>
      </c>
      <c r="R8" s="146" t="s">
        <v>175</v>
      </c>
      <c r="S8" s="146">
        <v>0</v>
      </c>
    </row>
    <row r="9" spans="1:19" x14ac:dyDescent="0.3">
      <c r="A9" s="184" t="s">
        <v>129</v>
      </c>
      <c r="B9" s="185">
        <v>253.87899999999999</v>
      </c>
      <c r="C9" s="185">
        <v>253.98</v>
      </c>
      <c r="D9" s="185">
        <f t="shared" si="1"/>
        <v>0.10099999999999909</v>
      </c>
      <c r="E9" s="186">
        <v>3730</v>
      </c>
      <c r="F9" s="186">
        <v>40</v>
      </c>
      <c r="G9" s="187">
        <v>0.05</v>
      </c>
      <c r="H9" s="188">
        <f t="shared" si="2"/>
        <v>7.9531888888888176</v>
      </c>
      <c r="I9" s="188">
        <f t="shared" si="3"/>
        <v>0.41858888888888512</v>
      </c>
      <c r="J9" s="189" t="s">
        <v>171</v>
      </c>
      <c r="K9" s="189">
        <f t="shared" si="0"/>
        <v>7.5</v>
      </c>
      <c r="L9" s="189">
        <f t="shared" si="4"/>
        <v>37.5</v>
      </c>
      <c r="M9" s="190">
        <f t="shared" si="5"/>
        <v>9.5438266666665807</v>
      </c>
      <c r="N9" s="190">
        <f t="shared" si="6"/>
        <v>0.50230666666666213</v>
      </c>
      <c r="O9" s="191">
        <f t="shared" si="7"/>
        <v>1.5906377777777632</v>
      </c>
      <c r="P9" s="192">
        <f t="shared" si="7"/>
        <v>8.3717777777777003E-2</v>
      </c>
    </row>
    <row r="10" spans="1:19" x14ac:dyDescent="0.3">
      <c r="A10" s="184" t="s">
        <v>129</v>
      </c>
      <c r="B10" s="185">
        <v>253.98</v>
      </c>
      <c r="C10" s="185">
        <v>254.31</v>
      </c>
      <c r="D10" s="185">
        <f t="shared" si="1"/>
        <v>0.33000000000001251</v>
      </c>
      <c r="E10" s="186">
        <v>3730</v>
      </c>
      <c r="F10" s="186">
        <v>40</v>
      </c>
      <c r="G10" s="187">
        <v>0.05</v>
      </c>
      <c r="H10" s="188">
        <f t="shared" si="2"/>
        <v>25.985666666667651</v>
      </c>
      <c r="I10" s="188">
        <f t="shared" si="3"/>
        <v>1.3676666666667185</v>
      </c>
      <c r="J10" s="189" t="s">
        <v>171</v>
      </c>
      <c r="K10" s="189">
        <f t="shared" si="0"/>
        <v>7.5</v>
      </c>
      <c r="L10" s="189">
        <f t="shared" si="4"/>
        <v>37.5</v>
      </c>
      <c r="M10" s="190">
        <f t="shared" si="5"/>
        <v>31.182800000001183</v>
      </c>
      <c r="N10" s="190">
        <f t="shared" si="6"/>
        <v>1.6412000000000622</v>
      </c>
      <c r="O10" s="191">
        <f t="shared" si="7"/>
        <v>5.1971333333335323</v>
      </c>
      <c r="P10" s="192">
        <f t="shared" si="7"/>
        <v>0.27353333333334362</v>
      </c>
    </row>
    <row r="11" spans="1:19" x14ac:dyDescent="0.3">
      <c r="A11" s="184" t="s">
        <v>129</v>
      </c>
      <c r="B11" s="185">
        <v>254.31</v>
      </c>
      <c r="C11" s="185">
        <v>254.49</v>
      </c>
      <c r="D11" s="185">
        <f t="shared" si="1"/>
        <v>0.18000000000000682</v>
      </c>
      <c r="E11" s="186">
        <v>3730</v>
      </c>
      <c r="F11" s="186">
        <v>40</v>
      </c>
      <c r="G11" s="187">
        <v>0.05</v>
      </c>
      <c r="H11" s="188">
        <f t="shared" si="2"/>
        <v>14.174000000000536</v>
      </c>
      <c r="I11" s="188">
        <f t="shared" si="3"/>
        <v>0.74600000000002831</v>
      </c>
      <c r="J11" s="189" t="s">
        <v>171</v>
      </c>
      <c r="K11" s="189">
        <f t="shared" si="0"/>
        <v>7.5</v>
      </c>
      <c r="L11" s="189">
        <f t="shared" si="4"/>
        <v>37.5</v>
      </c>
      <c r="M11" s="190">
        <f t="shared" si="5"/>
        <v>17.008800000000644</v>
      </c>
      <c r="N11" s="190">
        <f t="shared" si="6"/>
        <v>0.89520000000003397</v>
      </c>
      <c r="O11" s="191">
        <f t="shared" si="7"/>
        <v>2.8348000000001079</v>
      </c>
      <c r="P11" s="192">
        <f t="shared" si="7"/>
        <v>0.14920000000000566</v>
      </c>
    </row>
    <row r="12" spans="1:19" x14ac:dyDescent="0.3">
      <c r="A12" s="184" t="s">
        <v>129</v>
      </c>
      <c r="B12" s="185">
        <v>254.49</v>
      </c>
      <c r="C12" s="185">
        <v>254.51</v>
      </c>
      <c r="D12" s="185">
        <f t="shared" si="1"/>
        <v>1.999999999998181E-2</v>
      </c>
      <c r="E12" s="186">
        <v>3730</v>
      </c>
      <c r="F12" s="186">
        <v>40</v>
      </c>
      <c r="G12" s="187">
        <v>0.05</v>
      </c>
      <c r="H12" s="188">
        <f t="shared" si="2"/>
        <v>1.5748888888874566</v>
      </c>
      <c r="I12" s="188">
        <f t="shared" si="3"/>
        <v>8.2888888888813517E-2</v>
      </c>
      <c r="J12" s="189" t="s">
        <v>171</v>
      </c>
      <c r="K12" s="189">
        <f t="shared" si="0"/>
        <v>7.5</v>
      </c>
      <c r="L12" s="189">
        <f t="shared" si="4"/>
        <v>37.5</v>
      </c>
      <c r="M12" s="190">
        <f t="shared" si="5"/>
        <v>1.8898666666649477</v>
      </c>
      <c r="N12" s="190">
        <f t="shared" si="6"/>
        <v>9.946666666657622E-2</v>
      </c>
      <c r="O12" s="191">
        <f t="shared" si="7"/>
        <v>0.31497777777749114</v>
      </c>
      <c r="P12" s="192">
        <f t="shared" si="7"/>
        <v>1.6577777777762703E-2</v>
      </c>
    </row>
    <row r="13" spans="1:19" x14ac:dyDescent="0.3">
      <c r="A13" s="184" t="s">
        <v>129</v>
      </c>
      <c r="B13" s="185">
        <v>254.51</v>
      </c>
      <c r="C13" s="185">
        <v>254.51400000000001</v>
      </c>
      <c r="D13" s="185">
        <f t="shared" si="1"/>
        <v>4.0000000000190994E-3</v>
      </c>
      <c r="E13" s="186">
        <v>3730</v>
      </c>
      <c r="F13" s="186">
        <v>40</v>
      </c>
      <c r="G13" s="187">
        <v>0.05</v>
      </c>
      <c r="H13" s="188">
        <f t="shared" si="2"/>
        <v>0.31497777777928176</v>
      </c>
      <c r="I13" s="188">
        <f t="shared" si="3"/>
        <v>1.6577777777856934E-2</v>
      </c>
      <c r="J13" s="189" t="s">
        <v>171</v>
      </c>
      <c r="K13" s="189">
        <f t="shared" si="0"/>
        <v>7.5</v>
      </c>
      <c r="L13" s="189">
        <f t="shared" si="4"/>
        <v>37.5</v>
      </c>
      <c r="M13" s="190">
        <f t="shared" si="5"/>
        <v>0.37797333333513811</v>
      </c>
      <c r="N13" s="190">
        <f t="shared" si="6"/>
        <v>1.9893333333428322E-2</v>
      </c>
      <c r="O13" s="191">
        <f t="shared" si="7"/>
        <v>6.2995555555856342E-2</v>
      </c>
      <c r="P13" s="192">
        <f t="shared" si="7"/>
        <v>3.3155555555713888E-3</v>
      </c>
    </row>
    <row r="14" spans="1:19" x14ac:dyDescent="0.3">
      <c r="A14" s="184" t="s">
        <v>129</v>
      </c>
      <c r="B14" s="185">
        <v>254.51400000000001</v>
      </c>
      <c r="C14" s="185">
        <v>254.53</v>
      </c>
      <c r="D14" s="185">
        <f t="shared" si="1"/>
        <v>1.5999999999991132E-2</v>
      </c>
      <c r="E14" s="186">
        <v>3730</v>
      </c>
      <c r="F14" s="186">
        <v>30</v>
      </c>
      <c r="G14" s="187">
        <v>0.05</v>
      </c>
      <c r="H14" s="188">
        <f t="shared" si="2"/>
        <v>1.6198857142848164</v>
      </c>
      <c r="I14" s="188">
        <f t="shared" si="3"/>
        <v>8.5257142857095625E-2</v>
      </c>
      <c r="J14" s="189" t="s">
        <v>171</v>
      </c>
      <c r="K14" s="189">
        <f t="shared" si="0"/>
        <v>7.5</v>
      </c>
      <c r="L14" s="189">
        <f t="shared" si="4"/>
        <v>27.5</v>
      </c>
      <c r="M14" s="190">
        <f t="shared" si="5"/>
        <v>2.0616727272715845</v>
      </c>
      <c r="N14" s="190">
        <f t="shared" si="6"/>
        <v>0.10850909090903078</v>
      </c>
      <c r="O14" s="191">
        <f t="shared" si="7"/>
        <v>0.44178701298676804</v>
      </c>
      <c r="P14" s="192">
        <f t="shared" si="7"/>
        <v>2.3251948051935159E-2</v>
      </c>
    </row>
    <row r="15" spans="1:19" x14ac:dyDescent="0.3">
      <c r="A15" s="184" t="s">
        <v>129</v>
      </c>
      <c r="B15" s="185">
        <v>254.53</v>
      </c>
      <c r="C15" s="185">
        <v>254.55</v>
      </c>
      <c r="D15" s="185">
        <f t="shared" si="1"/>
        <v>2.0000000000010232E-2</v>
      </c>
      <c r="E15" s="186">
        <v>3730</v>
      </c>
      <c r="F15" s="186">
        <v>30</v>
      </c>
      <c r="G15" s="187">
        <v>0.05</v>
      </c>
      <c r="H15" s="188">
        <f t="shared" si="2"/>
        <v>2.024857142858179</v>
      </c>
      <c r="I15" s="188">
        <f t="shared" si="3"/>
        <v>0.10657142857148309</v>
      </c>
      <c r="J15" s="189" t="s">
        <v>171</v>
      </c>
      <c r="K15" s="189">
        <f t="shared" si="0"/>
        <v>7.5</v>
      </c>
      <c r="L15" s="189">
        <f t="shared" si="4"/>
        <v>27.5</v>
      </c>
      <c r="M15" s="190">
        <f t="shared" si="5"/>
        <v>2.5770909090922274</v>
      </c>
      <c r="N15" s="190">
        <f t="shared" si="6"/>
        <v>0.13563636363643303</v>
      </c>
      <c r="O15" s="191">
        <f t="shared" si="7"/>
        <v>0.55223376623404841</v>
      </c>
      <c r="P15" s="192">
        <f t="shared" si="7"/>
        <v>2.9064935064949934E-2</v>
      </c>
    </row>
    <row r="16" spans="1:19" x14ac:dyDescent="0.3">
      <c r="A16" s="184" t="s">
        <v>129</v>
      </c>
      <c r="B16" s="185">
        <v>254.55</v>
      </c>
      <c r="C16" s="185">
        <v>254.56</v>
      </c>
      <c r="D16" s="185">
        <f t="shared" si="1"/>
        <v>9.9999999999909051E-3</v>
      </c>
      <c r="E16" s="186">
        <v>3730</v>
      </c>
      <c r="F16" s="186">
        <v>30</v>
      </c>
      <c r="G16" s="187">
        <v>0.05</v>
      </c>
      <c r="H16" s="188">
        <f t="shared" si="2"/>
        <v>1.0124285714276506</v>
      </c>
      <c r="I16" s="188">
        <f t="shared" si="3"/>
        <v>5.3285714285665829E-2</v>
      </c>
      <c r="J16" s="189" t="s">
        <v>171</v>
      </c>
      <c r="K16" s="189">
        <f t="shared" si="0"/>
        <v>7.5</v>
      </c>
      <c r="L16" s="189">
        <f t="shared" si="4"/>
        <v>27.5</v>
      </c>
      <c r="M16" s="190">
        <f t="shared" si="5"/>
        <v>1.2885454545442827</v>
      </c>
      <c r="N16" s="190">
        <f t="shared" si="6"/>
        <v>6.7818181818120146E-2</v>
      </c>
      <c r="O16" s="191">
        <f t="shared" si="7"/>
        <v>0.27611688311663207</v>
      </c>
      <c r="P16" s="192">
        <f t="shared" si="7"/>
        <v>1.4532467532454317E-2</v>
      </c>
    </row>
    <row r="17" spans="1:16" x14ac:dyDescent="0.3">
      <c r="A17" s="184" t="s">
        <v>129</v>
      </c>
      <c r="B17" s="185">
        <v>254.56</v>
      </c>
      <c r="C17" s="185">
        <v>254.69200000000001</v>
      </c>
      <c r="D17" s="185">
        <f t="shared" si="1"/>
        <v>0.132000000000005</v>
      </c>
      <c r="E17" s="186">
        <v>3730</v>
      </c>
      <c r="F17" s="186">
        <v>30</v>
      </c>
      <c r="G17" s="187">
        <v>0.05</v>
      </c>
      <c r="H17" s="188">
        <f t="shared" si="2"/>
        <v>13.364057142857648</v>
      </c>
      <c r="I17" s="188">
        <f t="shared" si="3"/>
        <v>0.70337142857145529</v>
      </c>
      <c r="J17" s="189" t="s">
        <v>171</v>
      </c>
      <c r="K17" s="189">
        <f t="shared" si="0"/>
        <v>7.5</v>
      </c>
      <c r="L17" s="189">
        <f t="shared" si="4"/>
        <v>27.5</v>
      </c>
      <c r="M17" s="190">
        <f t="shared" si="5"/>
        <v>17.008800000000644</v>
      </c>
      <c r="N17" s="190">
        <f t="shared" si="6"/>
        <v>0.89520000000003408</v>
      </c>
      <c r="O17" s="191">
        <f t="shared" si="7"/>
        <v>3.6447428571429956</v>
      </c>
      <c r="P17" s="192">
        <f t="shared" si="7"/>
        <v>0.19182857142857879</v>
      </c>
    </row>
    <row r="18" spans="1:16" x14ac:dyDescent="0.3">
      <c r="A18" s="184" t="s">
        <v>129</v>
      </c>
      <c r="B18" s="185">
        <v>254.69200000000001</v>
      </c>
      <c r="C18" s="185">
        <v>254.74</v>
      </c>
      <c r="D18" s="185">
        <f t="shared" si="1"/>
        <v>4.8000000000001819E-2</v>
      </c>
      <c r="E18" s="186">
        <v>3730</v>
      </c>
      <c r="F18" s="186">
        <v>30</v>
      </c>
      <c r="G18" s="187">
        <v>0.05</v>
      </c>
      <c r="H18" s="188">
        <f t="shared" si="2"/>
        <v>4.8596571428573272</v>
      </c>
      <c r="I18" s="188">
        <f t="shared" si="3"/>
        <v>0.25577142857143831</v>
      </c>
      <c r="J18" s="189" t="s">
        <v>171</v>
      </c>
      <c r="K18" s="189">
        <f t="shared" si="0"/>
        <v>7.5</v>
      </c>
      <c r="L18" s="189">
        <f t="shared" si="4"/>
        <v>27.5</v>
      </c>
      <c r="M18" s="190">
        <f t="shared" si="5"/>
        <v>6.1850181818184149</v>
      </c>
      <c r="N18" s="190">
        <f t="shared" si="6"/>
        <v>0.32552727272728516</v>
      </c>
      <c r="O18" s="191">
        <f t="shared" si="7"/>
        <v>1.3253610389610877</v>
      </c>
      <c r="P18" s="192">
        <f t="shared" si="7"/>
        <v>6.9755844155846847E-2</v>
      </c>
    </row>
    <row r="19" spans="1:16" x14ac:dyDescent="0.3">
      <c r="A19" s="184" t="s">
        <v>129</v>
      </c>
      <c r="B19" s="185">
        <v>254.74</v>
      </c>
      <c r="C19" s="185">
        <v>254.749</v>
      </c>
      <c r="D19" s="185">
        <f t="shared" si="1"/>
        <v>8.9999999999861302E-3</v>
      </c>
      <c r="E19" s="186">
        <v>3730</v>
      </c>
      <c r="F19" s="186">
        <v>30</v>
      </c>
      <c r="G19" s="187">
        <v>0.05</v>
      </c>
      <c r="H19" s="188">
        <f t="shared" si="2"/>
        <v>0.91118571428431006</v>
      </c>
      <c r="I19" s="188">
        <f t="shared" si="3"/>
        <v>4.7957142857068952E-2</v>
      </c>
      <c r="J19" s="189" t="s">
        <v>171</v>
      </c>
      <c r="K19" s="189">
        <f t="shared" si="0"/>
        <v>7.5</v>
      </c>
      <c r="L19" s="189">
        <f t="shared" si="4"/>
        <v>27.5</v>
      </c>
      <c r="M19" s="190">
        <f t="shared" si="5"/>
        <v>1.1596909090891219</v>
      </c>
      <c r="N19" s="190">
        <f t="shared" si="6"/>
        <v>6.1036363636269575E-2</v>
      </c>
      <c r="O19" s="191">
        <f t="shared" si="7"/>
        <v>0.24850519480481181</v>
      </c>
      <c r="P19" s="192">
        <f t="shared" si="7"/>
        <v>1.3079220779200623E-2</v>
      </c>
    </row>
    <row r="20" spans="1:16" x14ac:dyDescent="0.3">
      <c r="A20" s="184" t="s">
        <v>129</v>
      </c>
      <c r="B20" s="185">
        <v>254.749</v>
      </c>
      <c r="C20" s="185">
        <v>254.76300000000001</v>
      </c>
      <c r="D20" s="185">
        <f t="shared" si="1"/>
        <v>1.4000000000010004E-2</v>
      </c>
      <c r="E20" s="186">
        <v>3730</v>
      </c>
      <c r="F20" s="186">
        <v>30</v>
      </c>
      <c r="G20" s="187">
        <v>0.05</v>
      </c>
      <c r="H20" s="188">
        <f t="shared" si="2"/>
        <v>1.417400000001013</v>
      </c>
      <c r="I20" s="188">
        <f t="shared" si="3"/>
        <v>7.4600000000053304E-2</v>
      </c>
      <c r="J20" s="189" t="s">
        <v>171</v>
      </c>
      <c r="K20" s="189">
        <f t="shared" si="0"/>
        <v>7.5</v>
      </c>
      <c r="L20" s="189">
        <f t="shared" si="4"/>
        <v>27.5</v>
      </c>
      <c r="M20" s="190">
        <f t="shared" si="5"/>
        <v>1.8039636363649254</v>
      </c>
      <c r="N20" s="190">
        <f t="shared" si="6"/>
        <v>9.494545454552239E-2</v>
      </c>
      <c r="O20" s="191">
        <f t="shared" si="7"/>
        <v>0.38656363636391244</v>
      </c>
      <c r="P20" s="192">
        <f t="shared" si="7"/>
        <v>2.0345454545469085E-2</v>
      </c>
    </row>
    <row r="21" spans="1:16" x14ac:dyDescent="0.3">
      <c r="A21" s="184" t="s">
        <v>129</v>
      </c>
      <c r="B21" s="185">
        <v>254.76300000000001</v>
      </c>
      <c r="C21" s="185">
        <v>254.77199999999999</v>
      </c>
      <c r="D21" s="185">
        <f t="shared" si="1"/>
        <v>8.9999999999861302E-3</v>
      </c>
      <c r="E21" s="186">
        <v>3730</v>
      </c>
      <c r="F21" s="186">
        <v>30</v>
      </c>
      <c r="G21" s="187">
        <v>0.05</v>
      </c>
      <c r="H21" s="188">
        <f t="shared" si="2"/>
        <v>0.91118571428431006</v>
      </c>
      <c r="I21" s="188">
        <f t="shared" si="3"/>
        <v>4.7957142857068952E-2</v>
      </c>
      <c r="J21" s="189" t="s">
        <v>171</v>
      </c>
      <c r="K21" s="189">
        <f t="shared" si="0"/>
        <v>7.5</v>
      </c>
      <c r="L21" s="189">
        <f t="shared" si="4"/>
        <v>27.5</v>
      </c>
      <c r="M21" s="190">
        <f t="shared" si="5"/>
        <v>1.1596909090891219</v>
      </c>
      <c r="N21" s="190">
        <f t="shared" si="6"/>
        <v>6.1036363636269575E-2</v>
      </c>
      <c r="O21" s="191">
        <f t="shared" si="7"/>
        <v>0.24850519480481181</v>
      </c>
      <c r="P21" s="192">
        <f t="shared" si="7"/>
        <v>1.3079220779200623E-2</v>
      </c>
    </row>
    <row r="22" spans="1:16" x14ac:dyDescent="0.3">
      <c r="A22" s="184" t="s">
        <v>129</v>
      </c>
      <c r="B22" s="185">
        <v>254.77199999999999</v>
      </c>
      <c r="C22" s="185">
        <v>254.79</v>
      </c>
      <c r="D22" s="185">
        <f t="shared" si="1"/>
        <v>1.8000000000000682E-2</v>
      </c>
      <c r="E22" s="186">
        <v>3730</v>
      </c>
      <c r="F22" s="186">
        <v>30</v>
      </c>
      <c r="G22" s="187">
        <v>0.05</v>
      </c>
      <c r="H22" s="188">
        <f t="shared" si="2"/>
        <v>1.8223714285714976</v>
      </c>
      <c r="I22" s="188">
        <f t="shared" si="3"/>
        <v>9.5914285714289352E-2</v>
      </c>
      <c r="J22" s="189" t="s">
        <v>171</v>
      </c>
      <c r="K22" s="189">
        <f t="shared" si="0"/>
        <v>7.5</v>
      </c>
      <c r="L22" s="189">
        <f t="shared" si="4"/>
        <v>27.5</v>
      </c>
      <c r="M22" s="190">
        <f t="shared" si="5"/>
        <v>2.3193818181819057</v>
      </c>
      <c r="N22" s="190">
        <f t="shared" si="6"/>
        <v>0.1220727272727319</v>
      </c>
      <c r="O22" s="191">
        <f t="shared" si="7"/>
        <v>0.49701038961040811</v>
      </c>
      <c r="P22" s="192">
        <f t="shared" si="7"/>
        <v>2.6158441558442547E-2</v>
      </c>
    </row>
    <row r="23" spans="1:16" x14ac:dyDescent="0.3">
      <c r="A23" s="184" t="s">
        <v>129</v>
      </c>
      <c r="B23" s="185">
        <v>254.79</v>
      </c>
      <c r="C23" s="185">
        <v>254.81</v>
      </c>
      <c r="D23" s="185">
        <f t="shared" si="1"/>
        <v>2.0000000000010232E-2</v>
      </c>
      <c r="E23" s="186">
        <v>6240</v>
      </c>
      <c r="F23" s="186">
        <v>30</v>
      </c>
      <c r="G23" s="187">
        <v>0.05</v>
      </c>
      <c r="H23" s="188">
        <f t="shared" si="2"/>
        <v>3.3874285714303043</v>
      </c>
      <c r="I23" s="188">
        <f t="shared" si="3"/>
        <v>0.1782857142858055</v>
      </c>
      <c r="J23" s="189" t="s">
        <v>171</v>
      </c>
      <c r="K23" s="189">
        <f t="shared" si="0"/>
        <v>7.5</v>
      </c>
      <c r="L23" s="189">
        <f t="shared" si="4"/>
        <v>27.5</v>
      </c>
      <c r="M23" s="190">
        <f t="shared" si="5"/>
        <v>4.3112727272749325</v>
      </c>
      <c r="N23" s="190">
        <f t="shared" si="6"/>
        <v>0.226909090909207</v>
      </c>
      <c r="O23" s="191">
        <f t="shared" si="7"/>
        <v>0.9238441558446282</v>
      </c>
      <c r="P23" s="192">
        <f t="shared" si="7"/>
        <v>4.8623376623401493E-2</v>
      </c>
    </row>
    <row r="24" spans="1:16" x14ac:dyDescent="0.3">
      <c r="A24" s="184" t="s">
        <v>129</v>
      </c>
      <c r="B24" s="185">
        <v>254.81</v>
      </c>
      <c r="C24" s="185">
        <v>254.88</v>
      </c>
      <c r="D24" s="185">
        <f t="shared" si="1"/>
        <v>6.9999999999993179E-2</v>
      </c>
      <c r="E24" s="186">
        <v>6240</v>
      </c>
      <c r="F24" s="186">
        <v>30</v>
      </c>
      <c r="G24" s="187">
        <v>0.05</v>
      </c>
      <c r="H24" s="188">
        <f t="shared" si="2"/>
        <v>11.855999999998845</v>
      </c>
      <c r="I24" s="188">
        <f t="shared" si="3"/>
        <v>0.62399999999993916</v>
      </c>
      <c r="J24" s="189" t="s">
        <v>171</v>
      </c>
      <c r="K24" s="189">
        <f t="shared" si="0"/>
        <v>7.5</v>
      </c>
      <c r="L24" s="189">
        <f t="shared" si="4"/>
        <v>27.5</v>
      </c>
      <c r="M24" s="190">
        <f t="shared" si="5"/>
        <v>15.089454545453075</v>
      </c>
      <c r="N24" s="190">
        <f t="shared" si="6"/>
        <v>0.79418181818174083</v>
      </c>
      <c r="O24" s="191">
        <f t="shared" si="7"/>
        <v>3.2334545454542294</v>
      </c>
      <c r="P24" s="192">
        <f t="shared" si="7"/>
        <v>0.17018181818180167</v>
      </c>
    </row>
    <row r="25" spans="1:16" x14ac:dyDescent="0.3">
      <c r="A25" s="184" t="s">
        <v>129</v>
      </c>
      <c r="B25" s="185">
        <v>254.88</v>
      </c>
      <c r="C25" s="185">
        <v>254.92</v>
      </c>
      <c r="D25" s="185">
        <f t="shared" si="1"/>
        <v>3.9999999999992042E-2</v>
      </c>
      <c r="E25" s="186">
        <v>6240</v>
      </c>
      <c r="F25" s="186">
        <v>30</v>
      </c>
      <c r="G25" s="187">
        <v>0.05</v>
      </c>
      <c r="H25" s="188">
        <f t="shared" si="2"/>
        <v>6.7748571428557947</v>
      </c>
      <c r="I25" s="188">
        <f t="shared" si="3"/>
        <v>0.35657142857135771</v>
      </c>
      <c r="J25" s="189" t="s">
        <v>171</v>
      </c>
      <c r="K25" s="189">
        <f t="shared" si="0"/>
        <v>7.5</v>
      </c>
      <c r="L25" s="189">
        <f t="shared" si="4"/>
        <v>27.5</v>
      </c>
      <c r="M25" s="190">
        <f t="shared" si="5"/>
        <v>8.6225454545437383</v>
      </c>
      <c r="N25" s="190">
        <f t="shared" si="6"/>
        <v>0.45381818181809158</v>
      </c>
      <c r="O25" s="191">
        <f t="shared" si="7"/>
        <v>1.8476883116879437</v>
      </c>
      <c r="P25" s="192">
        <f t="shared" si="7"/>
        <v>9.7246753246733875E-2</v>
      </c>
    </row>
    <row r="26" spans="1:16" x14ac:dyDescent="0.3">
      <c r="A26" s="184" t="s">
        <v>129</v>
      </c>
      <c r="B26" s="185">
        <v>254.92</v>
      </c>
      <c r="C26" s="185">
        <v>255</v>
      </c>
      <c r="D26" s="185">
        <f t="shared" si="1"/>
        <v>8.0000000000012506E-2</v>
      </c>
      <c r="E26" s="186">
        <v>7409</v>
      </c>
      <c r="F26" s="186">
        <v>30</v>
      </c>
      <c r="G26" s="187">
        <v>0.05</v>
      </c>
      <c r="H26" s="188">
        <f t="shared" si="2"/>
        <v>16.088114285716799</v>
      </c>
      <c r="I26" s="188">
        <f t="shared" si="3"/>
        <v>0.84674285714298958</v>
      </c>
      <c r="J26" s="189" t="s">
        <v>171</v>
      </c>
      <c r="K26" s="189">
        <f t="shared" si="0"/>
        <v>7.5</v>
      </c>
      <c r="L26" s="189">
        <f t="shared" si="4"/>
        <v>27.5</v>
      </c>
      <c r="M26" s="190">
        <f t="shared" si="5"/>
        <v>20.47578181818502</v>
      </c>
      <c r="N26" s="190">
        <f t="shared" si="6"/>
        <v>1.0776727272728959</v>
      </c>
      <c r="O26" s="191">
        <f t="shared" si="7"/>
        <v>4.3876675324682211</v>
      </c>
      <c r="P26" s="192">
        <f t="shared" si="7"/>
        <v>0.23092987012990629</v>
      </c>
    </row>
    <row r="27" spans="1:16" x14ac:dyDescent="0.3">
      <c r="A27" s="184" t="s">
        <v>129</v>
      </c>
      <c r="B27" s="185">
        <v>255</v>
      </c>
      <c r="C27" s="185">
        <v>255.072</v>
      </c>
      <c r="D27" s="185">
        <f t="shared" si="1"/>
        <v>7.2000000000002728E-2</v>
      </c>
      <c r="E27" s="186">
        <v>7409</v>
      </c>
      <c r="F27" s="186">
        <v>30</v>
      </c>
      <c r="G27" s="187">
        <v>0.05</v>
      </c>
      <c r="H27" s="188">
        <f t="shared" si="2"/>
        <v>14.479302857143404</v>
      </c>
      <c r="I27" s="188">
        <f t="shared" si="3"/>
        <v>0.76206857142860029</v>
      </c>
      <c r="J27" s="189" t="s">
        <v>171</v>
      </c>
      <c r="K27" s="189">
        <f t="shared" si="0"/>
        <v>7.5</v>
      </c>
      <c r="L27" s="189">
        <f t="shared" si="4"/>
        <v>27.5</v>
      </c>
      <c r="M27" s="190">
        <f t="shared" si="5"/>
        <v>18.428203636364334</v>
      </c>
      <c r="N27" s="190">
        <f t="shared" si="6"/>
        <v>0.96990545454549137</v>
      </c>
      <c r="O27" s="191">
        <f t="shared" si="7"/>
        <v>3.9489007792209296</v>
      </c>
      <c r="P27" s="192">
        <f t="shared" si="7"/>
        <v>0.20783688311689108</v>
      </c>
    </row>
    <row r="28" spans="1:16" x14ac:dyDescent="0.3">
      <c r="A28" s="184" t="s">
        <v>129</v>
      </c>
      <c r="B28" s="185">
        <v>255.072</v>
      </c>
      <c r="C28" s="185">
        <v>255.084</v>
      </c>
      <c r="D28" s="185">
        <f t="shared" si="1"/>
        <v>1.2000000000000455E-2</v>
      </c>
      <c r="E28" s="186">
        <v>7409</v>
      </c>
      <c r="F28" s="186">
        <v>30</v>
      </c>
      <c r="G28" s="187">
        <v>0.05</v>
      </c>
      <c r="H28" s="188">
        <f t="shared" si="2"/>
        <v>2.413217142857234</v>
      </c>
      <c r="I28" s="188">
        <f t="shared" si="3"/>
        <v>0.12701142857143341</v>
      </c>
      <c r="J28" s="189" t="s">
        <v>171</v>
      </c>
      <c r="K28" s="189">
        <f t="shared" si="0"/>
        <v>7.5</v>
      </c>
      <c r="L28" s="189">
        <f t="shared" si="4"/>
        <v>27.5</v>
      </c>
      <c r="M28" s="190">
        <f t="shared" si="5"/>
        <v>3.0713672727273886</v>
      </c>
      <c r="N28" s="190">
        <f t="shared" si="6"/>
        <v>0.16165090909091523</v>
      </c>
      <c r="O28" s="191">
        <f t="shared" si="7"/>
        <v>0.65815012987015464</v>
      </c>
      <c r="P28" s="192">
        <f t="shared" si="7"/>
        <v>3.4639480519481819E-2</v>
      </c>
    </row>
    <row r="29" spans="1:16" x14ac:dyDescent="0.3">
      <c r="A29" s="184" t="s">
        <v>129</v>
      </c>
      <c r="B29" s="185">
        <v>255.084</v>
      </c>
      <c r="C29" s="185">
        <v>255.08799999999999</v>
      </c>
      <c r="D29" s="185">
        <f t="shared" si="1"/>
        <v>3.9999999999906777E-3</v>
      </c>
      <c r="E29" s="186">
        <v>7409</v>
      </c>
      <c r="F29" s="186">
        <v>30</v>
      </c>
      <c r="G29" s="187">
        <v>0.05</v>
      </c>
      <c r="H29" s="188">
        <f t="shared" si="2"/>
        <v>0.80440571428383945</v>
      </c>
      <c r="I29" s="188">
        <f t="shared" si="3"/>
        <v>4.2337142857044187E-2</v>
      </c>
      <c r="J29" s="189" t="s">
        <v>171</v>
      </c>
      <c r="K29" s="189">
        <f t="shared" si="0"/>
        <v>7.5</v>
      </c>
      <c r="L29" s="189">
        <f t="shared" si="4"/>
        <v>27.5</v>
      </c>
      <c r="M29" s="190">
        <f t="shared" si="5"/>
        <v>1.0237890909067049</v>
      </c>
      <c r="N29" s="190">
        <f t="shared" si="6"/>
        <v>5.3883636363510783E-2</v>
      </c>
      <c r="O29" s="191">
        <f t="shared" si="7"/>
        <v>0.21938337662286544</v>
      </c>
      <c r="P29" s="192">
        <f t="shared" si="7"/>
        <v>1.1546493506466596E-2</v>
      </c>
    </row>
    <row r="30" spans="1:16" x14ac:dyDescent="0.3">
      <c r="A30" s="184" t="s">
        <v>129</v>
      </c>
      <c r="B30" s="185">
        <v>255.08799999999999</v>
      </c>
      <c r="C30" s="185">
        <v>255.09</v>
      </c>
      <c r="D30" s="185">
        <f t="shared" si="1"/>
        <v>2.0000000000095497E-3</v>
      </c>
      <c r="E30" s="186">
        <v>7409</v>
      </c>
      <c r="F30" s="186">
        <v>30</v>
      </c>
      <c r="G30" s="187">
        <v>0.05</v>
      </c>
      <c r="H30" s="188">
        <f t="shared" si="2"/>
        <v>0.4022028571447776</v>
      </c>
      <c r="I30" s="188">
        <f t="shared" si="3"/>
        <v>2.1168571428672508E-2</v>
      </c>
      <c r="J30" s="189" t="s">
        <v>171</v>
      </c>
      <c r="K30" s="189">
        <f t="shared" si="0"/>
        <v>7.5</v>
      </c>
      <c r="L30" s="189">
        <f t="shared" si="4"/>
        <v>27.5</v>
      </c>
      <c r="M30" s="190">
        <f t="shared" si="5"/>
        <v>0.51189454545698965</v>
      </c>
      <c r="N30" s="190">
        <f t="shared" si="6"/>
        <v>2.6941818181946825E-2</v>
      </c>
      <c r="O30" s="191">
        <f t="shared" si="7"/>
        <v>0.10969168831221204</v>
      </c>
      <c r="P30" s="192">
        <f t="shared" si="7"/>
        <v>5.7732467532743172E-3</v>
      </c>
    </row>
    <row r="31" spans="1:16" x14ac:dyDescent="0.3">
      <c r="A31" s="184" t="s">
        <v>129</v>
      </c>
      <c r="B31" s="185">
        <v>255.09</v>
      </c>
      <c r="C31" s="185">
        <v>255.09399999999999</v>
      </c>
      <c r="D31" s="185">
        <f t="shared" si="1"/>
        <v>3.9999999999906777E-3</v>
      </c>
      <c r="E31" s="186">
        <v>7409</v>
      </c>
      <c r="F31" s="186">
        <v>30</v>
      </c>
      <c r="G31" s="187">
        <v>0.05</v>
      </c>
      <c r="H31" s="188">
        <f t="shared" si="2"/>
        <v>0.80440571428383945</v>
      </c>
      <c r="I31" s="188">
        <f t="shared" si="3"/>
        <v>4.2337142857044187E-2</v>
      </c>
      <c r="J31" s="189" t="s">
        <v>171</v>
      </c>
      <c r="K31" s="189">
        <f t="shared" si="0"/>
        <v>7.5</v>
      </c>
      <c r="L31" s="189">
        <f t="shared" si="4"/>
        <v>27.5</v>
      </c>
      <c r="M31" s="190">
        <f t="shared" si="5"/>
        <v>1.0237890909067049</v>
      </c>
      <c r="N31" s="190">
        <f t="shared" si="6"/>
        <v>5.3883636363510783E-2</v>
      </c>
      <c r="O31" s="191">
        <f t="shared" si="7"/>
        <v>0.21938337662286544</v>
      </c>
      <c r="P31" s="192">
        <f t="shared" si="7"/>
        <v>1.1546493506466596E-2</v>
      </c>
    </row>
    <row r="32" spans="1:16" x14ac:dyDescent="0.3">
      <c r="A32" s="184" t="s">
        <v>129</v>
      </c>
      <c r="B32" s="185">
        <v>255.09399999999999</v>
      </c>
      <c r="C32" s="185">
        <v>255.11099999999999</v>
      </c>
      <c r="D32" s="185">
        <f t="shared" si="1"/>
        <v>1.6999999999995907E-2</v>
      </c>
      <c r="E32" s="186">
        <v>7409</v>
      </c>
      <c r="F32" s="186">
        <v>30</v>
      </c>
      <c r="G32" s="187">
        <v>0.05</v>
      </c>
      <c r="H32" s="188">
        <f t="shared" si="2"/>
        <v>3.4187242857134623</v>
      </c>
      <c r="I32" s="188">
        <f t="shared" si="3"/>
        <v>0.17993285714281382</v>
      </c>
      <c r="J32" s="189" t="s">
        <v>171</v>
      </c>
      <c r="K32" s="189">
        <f t="shared" si="0"/>
        <v>7.5</v>
      </c>
      <c r="L32" s="189">
        <f t="shared" si="4"/>
        <v>27.5</v>
      </c>
      <c r="M32" s="190">
        <f t="shared" si="5"/>
        <v>4.3511036363625886</v>
      </c>
      <c r="N32" s="190">
        <f t="shared" si="6"/>
        <v>0.22900545454539942</v>
      </c>
      <c r="O32" s="191">
        <f t="shared" si="7"/>
        <v>0.93237935064912625</v>
      </c>
      <c r="P32" s="192">
        <f t="shared" si="7"/>
        <v>4.9072597402585599E-2</v>
      </c>
    </row>
    <row r="33" spans="1:16" x14ac:dyDescent="0.3">
      <c r="A33" s="184" t="s">
        <v>129</v>
      </c>
      <c r="B33" s="185">
        <v>255.11099999999999</v>
      </c>
      <c r="C33" s="185">
        <v>255.124</v>
      </c>
      <c r="D33" s="185">
        <f t="shared" si="1"/>
        <v>1.300000000000523E-2</v>
      </c>
      <c r="E33" s="186">
        <v>7409</v>
      </c>
      <c r="F33" s="186">
        <v>30</v>
      </c>
      <c r="G33" s="187">
        <v>0.05</v>
      </c>
      <c r="H33" s="188">
        <f t="shared" si="2"/>
        <v>2.6143185714296231</v>
      </c>
      <c r="I33" s="188">
        <f t="shared" si="3"/>
        <v>0.13759571428576964</v>
      </c>
      <c r="J33" s="189" t="s">
        <v>171</v>
      </c>
      <c r="K33" s="189">
        <f t="shared" si="0"/>
        <v>7.5</v>
      </c>
      <c r="L33" s="189">
        <f t="shared" si="4"/>
        <v>27.5</v>
      </c>
      <c r="M33" s="190">
        <f t="shared" si="5"/>
        <v>3.3273145454558839</v>
      </c>
      <c r="N33" s="190">
        <f t="shared" si="6"/>
        <v>0.17512181818188863</v>
      </c>
      <c r="O33" s="191">
        <f t="shared" si="7"/>
        <v>0.7129959740262608</v>
      </c>
      <c r="P33" s="192">
        <f t="shared" si="7"/>
        <v>3.752610389611899E-2</v>
      </c>
    </row>
    <row r="34" spans="1:16" x14ac:dyDescent="0.3">
      <c r="A34" s="184" t="s">
        <v>129</v>
      </c>
      <c r="B34" s="185">
        <v>255.124</v>
      </c>
      <c r="C34" s="185">
        <v>255.13200000000001</v>
      </c>
      <c r="D34" s="185">
        <f t="shared" si="1"/>
        <v>8.0000000000097771E-3</v>
      </c>
      <c r="E34" s="186">
        <v>7409</v>
      </c>
      <c r="F34" s="186">
        <v>30</v>
      </c>
      <c r="G34" s="187">
        <v>0.05</v>
      </c>
      <c r="H34" s="188">
        <f t="shared" si="2"/>
        <v>1.6088114285733945</v>
      </c>
      <c r="I34" s="188">
        <f t="shared" si="3"/>
        <v>8.4674285714389202E-2</v>
      </c>
      <c r="J34" s="189" t="s">
        <v>171</v>
      </c>
      <c r="K34" s="189">
        <f t="shared" si="0"/>
        <v>7.5</v>
      </c>
      <c r="L34" s="189">
        <f t="shared" si="4"/>
        <v>27.5</v>
      </c>
      <c r="M34" s="190">
        <f t="shared" si="5"/>
        <v>2.047578181820684</v>
      </c>
      <c r="N34" s="190">
        <f t="shared" si="6"/>
        <v>0.10776727272740444</v>
      </c>
      <c r="O34" s="191">
        <f t="shared" si="7"/>
        <v>0.43876675324728942</v>
      </c>
      <c r="P34" s="192">
        <f t="shared" si="7"/>
        <v>2.3092987013015237E-2</v>
      </c>
    </row>
    <row r="35" spans="1:16" x14ac:dyDescent="0.3">
      <c r="A35" s="184" t="s">
        <v>129</v>
      </c>
      <c r="B35" s="185">
        <v>255.13200000000001</v>
      </c>
      <c r="C35" s="185">
        <v>255.16</v>
      </c>
      <c r="D35" s="185">
        <f t="shared" si="1"/>
        <v>2.7999999999991587E-2</v>
      </c>
      <c r="E35" s="186">
        <v>7409</v>
      </c>
      <c r="F35" s="186">
        <v>30</v>
      </c>
      <c r="G35" s="187">
        <v>0.05</v>
      </c>
      <c r="H35" s="188">
        <f t="shared" si="2"/>
        <v>5.6308399999983072</v>
      </c>
      <c r="I35" s="188">
        <f t="shared" si="3"/>
        <v>0.29635999999991097</v>
      </c>
      <c r="J35" s="189" t="s">
        <v>171</v>
      </c>
      <c r="K35" s="189">
        <f t="shared" ref="K35:K66" si="8">VLOOKUP(J35,SD,2,FALSE)</f>
        <v>7.5</v>
      </c>
      <c r="L35" s="189">
        <f t="shared" si="4"/>
        <v>27.5</v>
      </c>
      <c r="M35" s="190">
        <f t="shared" si="5"/>
        <v>7.1665236363614824</v>
      </c>
      <c r="N35" s="190">
        <f t="shared" si="6"/>
        <v>0.37718545454534125</v>
      </c>
      <c r="O35" s="191">
        <f t="shared" si="7"/>
        <v>1.5356836363631752</v>
      </c>
      <c r="P35" s="192">
        <f t="shared" si="7"/>
        <v>8.0825454545430275E-2</v>
      </c>
    </row>
    <row r="36" spans="1:16" x14ac:dyDescent="0.3">
      <c r="A36" s="184" t="s">
        <v>129</v>
      </c>
      <c r="B36" s="185">
        <v>255.16</v>
      </c>
      <c r="C36" s="185">
        <v>255.2</v>
      </c>
      <c r="D36" s="185">
        <f t="shared" si="1"/>
        <v>3.9999999999992042E-2</v>
      </c>
      <c r="E36" s="186">
        <v>8550</v>
      </c>
      <c r="F36" s="186">
        <v>30</v>
      </c>
      <c r="G36" s="187">
        <v>0.05</v>
      </c>
      <c r="H36" s="188">
        <f t="shared" si="2"/>
        <v>9.2828571428552955</v>
      </c>
      <c r="I36" s="188">
        <f t="shared" si="3"/>
        <v>0.48857142857133146</v>
      </c>
      <c r="J36" s="189" t="s">
        <v>171</v>
      </c>
      <c r="K36" s="189">
        <f t="shared" si="8"/>
        <v>7.5</v>
      </c>
      <c r="L36" s="189">
        <f t="shared" si="4"/>
        <v>27.5</v>
      </c>
      <c r="M36" s="190">
        <f t="shared" si="5"/>
        <v>11.814545454543104</v>
      </c>
      <c r="N36" s="190">
        <f t="shared" si="6"/>
        <v>0.62181818181805826</v>
      </c>
      <c r="O36" s="191">
        <f t="shared" si="7"/>
        <v>2.5316883116878088</v>
      </c>
      <c r="P36" s="192">
        <f t="shared" si="7"/>
        <v>0.1332467532467268</v>
      </c>
    </row>
    <row r="37" spans="1:16" x14ac:dyDescent="0.3">
      <c r="A37" s="184" t="s">
        <v>129</v>
      </c>
      <c r="B37" s="185">
        <v>255.2</v>
      </c>
      <c r="C37" s="185">
        <v>255.26</v>
      </c>
      <c r="D37" s="185">
        <f t="shared" si="1"/>
        <v>6.0000000000002274E-2</v>
      </c>
      <c r="E37" s="186">
        <v>8550</v>
      </c>
      <c r="F37" s="186">
        <v>30</v>
      </c>
      <c r="G37" s="187">
        <v>0.05</v>
      </c>
      <c r="H37" s="188">
        <f t="shared" si="2"/>
        <v>13.924285714286242</v>
      </c>
      <c r="I37" s="188">
        <f t="shared" si="3"/>
        <v>0.73285714285717063</v>
      </c>
      <c r="J37" s="189" t="s">
        <v>171</v>
      </c>
      <c r="K37" s="189">
        <f t="shared" si="8"/>
        <v>7.5</v>
      </c>
      <c r="L37" s="189">
        <f t="shared" si="4"/>
        <v>27.5</v>
      </c>
      <c r="M37" s="190">
        <f t="shared" si="5"/>
        <v>17.721818181818854</v>
      </c>
      <c r="N37" s="190">
        <f t="shared" si="6"/>
        <v>0.93272727272730804</v>
      </c>
      <c r="O37" s="191">
        <f t="shared" si="7"/>
        <v>3.7975324675326121</v>
      </c>
      <c r="P37" s="192">
        <f t="shared" si="7"/>
        <v>0.19987012987013741</v>
      </c>
    </row>
    <row r="38" spans="1:16" x14ac:dyDescent="0.3">
      <c r="A38" s="184" t="s">
        <v>129</v>
      </c>
      <c r="B38" s="185">
        <v>255.26</v>
      </c>
      <c r="C38" s="185">
        <v>255.31</v>
      </c>
      <c r="D38" s="185">
        <f t="shared" si="1"/>
        <v>5.0000000000011369E-2</v>
      </c>
      <c r="E38" s="186">
        <v>8520</v>
      </c>
      <c r="F38" s="186">
        <v>25</v>
      </c>
      <c r="G38" s="187">
        <v>0.05</v>
      </c>
      <c r="H38" s="188">
        <f t="shared" si="2"/>
        <v>13.490000000003068</v>
      </c>
      <c r="I38" s="188">
        <f t="shared" si="3"/>
        <v>0.71000000000016139</v>
      </c>
      <c r="J38" s="189" t="s">
        <v>171</v>
      </c>
      <c r="K38" s="189">
        <f t="shared" si="8"/>
        <v>7.5</v>
      </c>
      <c r="L38" s="189">
        <f t="shared" si="4"/>
        <v>25</v>
      </c>
      <c r="M38" s="190">
        <f t="shared" si="5"/>
        <v>16.188000000003679</v>
      </c>
      <c r="N38" s="190">
        <f t="shared" si="6"/>
        <v>0.85200000000019371</v>
      </c>
      <c r="O38" s="191">
        <f t="shared" si="7"/>
        <v>2.6980000000006115</v>
      </c>
      <c r="P38" s="192">
        <f t="shared" si="7"/>
        <v>0.14200000000003232</v>
      </c>
    </row>
    <row r="39" spans="1:16" x14ac:dyDescent="0.3">
      <c r="A39" s="184" t="s">
        <v>129</v>
      </c>
      <c r="B39" s="185">
        <v>255.31</v>
      </c>
      <c r="C39" s="185">
        <v>255.34</v>
      </c>
      <c r="D39" s="185">
        <f t="shared" si="1"/>
        <v>3.0000000000001137E-2</v>
      </c>
      <c r="E39" s="186">
        <v>8520</v>
      </c>
      <c r="F39" s="186">
        <v>25</v>
      </c>
      <c r="G39" s="187">
        <v>0.05</v>
      </c>
      <c r="H39" s="188">
        <f t="shared" si="2"/>
        <v>8.0940000000003067</v>
      </c>
      <c r="I39" s="188">
        <f t="shared" si="3"/>
        <v>0.42600000000001614</v>
      </c>
      <c r="J39" s="189" t="s">
        <v>171</v>
      </c>
      <c r="K39" s="189">
        <f t="shared" si="8"/>
        <v>7.5</v>
      </c>
      <c r="L39" s="189">
        <f t="shared" si="4"/>
        <v>25</v>
      </c>
      <c r="M39" s="190">
        <f t="shared" si="5"/>
        <v>9.7128000000003674</v>
      </c>
      <c r="N39" s="190">
        <f t="shared" si="6"/>
        <v>0.51120000000001942</v>
      </c>
      <c r="O39" s="191">
        <f t="shared" si="7"/>
        <v>1.6188000000000606</v>
      </c>
      <c r="P39" s="192">
        <f t="shared" si="7"/>
        <v>8.5200000000003273E-2</v>
      </c>
    </row>
    <row r="40" spans="1:16" x14ac:dyDescent="0.3">
      <c r="A40" s="184" t="s">
        <v>129</v>
      </c>
      <c r="B40" s="185">
        <v>255.34</v>
      </c>
      <c r="C40" s="185">
        <v>255.35</v>
      </c>
      <c r="D40" s="185">
        <f t="shared" si="1"/>
        <v>9.9999999999909051E-3</v>
      </c>
      <c r="E40" s="186">
        <v>8520</v>
      </c>
      <c r="F40" s="186">
        <v>25</v>
      </c>
      <c r="G40" s="187">
        <v>0.05</v>
      </c>
      <c r="H40" s="188">
        <f t="shared" si="2"/>
        <v>2.6979999999975464</v>
      </c>
      <c r="I40" s="188">
        <f t="shared" si="3"/>
        <v>0.14199999999987084</v>
      </c>
      <c r="J40" s="189" t="s">
        <v>171</v>
      </c>
      <c r="K40" s="189">
        <f t="shared" si="8"/>
        <v>7.5</v>
      </c>
      <c r="L40" s="189">
        <f t="shared" si="4"/>
        <v>25</v>
      </c>
      <c r="M40" s="190">
        <f t="shared" si="5"/>
        <v>3.2375999999970553</v>
      </c>
      <c r="N40" s="190">
        <f t="shared" si="6"/>
        <v>0.17039999999984501</v>
      </c>
      <c r="O40" s="191">
        <f t="shared" si="7"/>
        <v>0.53959999999950892</v>
      </c>
      <c r="P40" s="192">
        <f t="shared" si="7"/>
        <v>2.8399999999974168E-2</v>
      </c>
    </row>
    <row r="41" spans="1:16" x14ac:dyDescent="0.3">
      <c r="A41" s="184" t="s">
        <v>129</v>
      </c>
      <c r="B41" s="185">
        <v>255.35</v>
      </c>
      <c r="C41" s="185">
        <v>255.4</v>
      </c>
      <c r="D41" s="185">
        <f t="shared" si="1"/>
        <v>5.0000000000011369E-2</v>
      </c>
      <c r="E41" s="186">
        <v>8467</v>
      </c>
      <c r="F41" s="186">
        <v>25</v>
      </c>
      <c r="G41" s="187">
        <v>0.05</v>
      </c>
      <c r="H41" s="188">
        <f t="shared" si="2"/>
        <v>13.40608333333638</v>
      </c>
      <c r="I41" s="188">
        <f t="shared" si="3"/>
        <v>0.70558333333349377</v>
      </c>
      <c r="J41" s="189" t="s">
        <v>171</v>
      </c>
      <c r="K41" s="189">
        <f t="shared" si="8"/>
        <v>7.5</v>
      </c>
      <c r="L41" s="189">
        <f t="shared" si="4"/>
        <v>25</v>
      </c>
      <c r="M41" s="190">
        <f t="shared" si="5"/>
        <v>16.087300000003655</v>
      </c>
      <c r="N41" s="190">
        <f t="shared" si="6"/>
        <v>0.84670000000019252</v>
      </c>
      <c r="O41" s="191">
        <f t="shared" si="7"/>
        <v>2.6812166666672752</v>
      </c>
      <c r="P41" s="192">
        <f t="shared" si="7"/>
        <v>0.14111666666669875</v>
      </c>
    </row>
    <row r="42" spans="1:16" x14ac:dyDescent="0.3">
      <c r="A42" s="184" t="s">
        <v>129</v>
      </c>
      <c r="B42" s="185">
        <v>255.4</v>
      </c>
      <c r="C42" s="185">
        <v>255.51</v>
      </c>
      <c r="D42" s="185">
        <f t="shared" si="1"/>
        <v>0.10999999999998522</v>
      </c>
      <c r="E42" s="186">
        <v>8378</v>
      </c>
      <c r="F42" s="186">
        <v>25</v>
      </c>
      <c r="G42" s="187">
        <v>0.05</v>
      </c>
      <c r="H42" s="188">
        <f t="shared" si="2"/>
        <v>29.183366666662742</v>
      </c>
      <c r="I42" s="188">
        <f t="shared" si="3"/>
        <v>1.5359666666664604</v>
      </c>
      <c r="J42" s="189" t="s">
        <v>171</v>
      </c>
      <c r="K42" s="189">
        <f t="shared" si="8"/>
        <v>7.5</v>
      </c>
      <c r="L42" s="189">
        <f t="shared" si="4"/>
        <v>25</v>
      </c>
      <c r="M42" s="190">
        <f t="shared" si="5"/>
        <v>35.020039999995291</v>
      </c>
      <c r="N42" s="190">
        <f t="shared" si="6"/>
        <v>1.8431599999997526</v>
      </c>
      <c r="O42" s="191">
        <f t="shared" si="7"/>
        <v>5.8366733333325485</v>
      </c>
      <c r="P42" s="192">
        <f t="shared" si="7"/>
        <v>0.30719333333329213</v>
      </c>
    </row>
    <row r="43" spans="1:16" x14ac:dyDescent="0.3">
      <c r="A43" s="184" t="s">
        <v>129</v>
      </c>
      <c r="B43" s="185">
        <v>255.51</v>
      </c>
      <c r="C43" s="185">
        <v>255.53</v>
      </c>
      <c r="D43" s="185">
        <f t="shared" si="1"/>
        <v>2.0000000000010232E-2</v>
      </c>
      <c r="E43" s="186">
        <v>8378</v>
      </c>
      <c r="F43" s="186">
        <v>25</v>
      </c>
      <c r="G43" s="187">
        <v>0.05</v>
      </c>
      <c r="H43" s="188">
        <f t="shared" si="2"/>
        <v>5.3060666666693805</v>
      </c>
      <c r="I43" s="188">
        <f t="shared" si="3"/>
        <v>0.27926666666680955</v>
      </c>
      <c r="J43" s="189" t="s">
        <v>171</v>
      </c>
      <c r="K43" s="189">
        <f t="shared" si="8"/>
        <v>7.5</v>
      </c>
      <c r="L43" s="189">
        <f t="shared" si="4"/>
        <v>25</v>
      </c>
      <c r="M43" s="190">
        <f t="shared" si="5"/>
        <v>6.3672800000032579</v>
      </c>
      <c r="N43" s="190">
        <f t="shared" si="6"/>
        <v>0.33512000000017145</v>
      </c>
      <c r="O43" s="191">
        <f t="shared" si="7"/>
        <v>1.0612133333338774</v>
      </c>
      <c r="P43" s="192">
        <f t="shared" si="7"/>
        <v>5.5853333333361899E-2</v>
      </c>
    </row>
    <row r="44" spans="1:16" x14ac:dyDescent="0.3">
      <c r="A44" s="184" t="s">
        <v>129</v>
      </c>
      <c r="B44" s="185">
        <v>255.53</v>
      </c>
      <c r="C44" s="185">
        <v>255.55</v>
      </c>
      <c r="D44" s="185">
        <f t="shared" si="1"/>
        <v>2.0000000000010232E-2</v>
      </c>
      <c r="E44" s="186">
        <v>8520</v>
      </c>
      <c r="F44" s="186">
        <v>25</v>
      </c>
      <c r="G44" s="187">
        <v>0.05</v>
      </c>
      <c r="H44" s="188">
        <f t="shared" si="2"/>
        <v>5.3960000000027604</v>
      </c>
      <c r="I44" s="188">
        <f t="shared" si="3"/>
        <v>0.2840000000001453</v>
      </c>
      <c r="J44" s="189" t="s">
        <v>171</v>
      </c>
      <c r="K44" s="189">
        <f t="shared" si="8"/>
        <v>7.5</v>
      </c>
      <c r="L44" s="189">
        <f t="shared" si="4"/>
        <v>25</v>
      </c>
      <c r="M44" s="190">
        <f t="shared" si="5"/>
        <v>6.475200000003313</v>
      </c>
      <c r="N44" s="190">
        <f t="shared" si="6"/>
        <v>0.34080000000017435</v>
      </c>
      <c r="O44" s="191">
        <f t="shared" si="7"/>
        <v>1.0792000000005526</v>
      </c>
      <c r="P44" s="192">
        <f t="shared" si="7"/>
        <v>5.6800000000029049E-2</v>
      </c>
    </row>
    <row r="45" spans="1:16" x14ac:dyDescent="0.3">
      <c r="A45" s="184" t="s">
        <v>129</v>
      </c>
      <c r="B45" s="185">
        <v>255.55</v>
      </c>
      <c r="C45" s="185">
        <v>255.6</v>
      </c>
      <c r="D45" s="185">
        <f t="shared" si="1"/>
        <v>4.9999999999982947E-2</v>
      </c>
      <c r="E45" s="186">
        <v>8663</v>
      </c>
      <c r="F45" s="186">
        <v>25</v>
      </c>
      <c r="G45" s="187">
        <v>0.05</v>
      </c>
      <c r="H45" s="188">
        <f t="shared" si="2"/>
        <v>13.716416666661988</v>
      </c>
      <c r="I45" s="188">
        <f t="shared" si="3"/>
        <v>0.7219166666664204</v>
      </c>
      <c r="J45" s="189" t="s">
        <v>171</v>
      </c>
      <c r="K45" s="189">
        <f t="shared" si="8"/>
        <v>7.5</v>
      </c>
      <c r="L45" s="189">
        <f t="shared" si="4"/>
        <v>25</v>
      </c>
      <c r="M45" s="190">
        <f t="shared" si="5"/>
        <v>16.459699999994385</v>
      </c>
      <c r="N45" s="190">
        <f t="shared" si="6"/>
        <v>0.86629999999970453</v>
      </c>
      <c r="O45" s="191">
        <f t="shared" si="7"/>
        <v>2.7432833333323963</v>
      </c>
      <c r="P45" s="192">
        <f t="shared" si="7"/>
        <v>0.14438333333328413</v>
      </c>
    </row>
    <row r="46" spans="1:16" x14ac:dyDescent="0.3">
      <c r="A46" s="184" t="s">
        <v>129</v>
      </c>
      <c r="B46" s="185">
        <v>255.6</v>
      </c>
      <c r="C46" s="185">
        <v>255.62</v>
      </c>
      <c r="D46" s="185">
        <f t="shared" si="1"/>
        <v>2.0000000000010232E-2</v>
      </c>
      <c r="E46" s="186">
        <v>8592</v>
      </c>
      <c r="F46" s="186">
        <v>25</v>
      </c>
      <c r="G46" s="187">
        <v>0.05</v>
      </c>
      <c r="H46" s="188">
        <f t="shared" si="2"/>
        <v>5.4416000000027838</v>
      </c>
      <c r="I46" s="188">
        <f t="shared" si="3"/>
        <v>0.28640000000014648</v>
      </c>
      <c r="J46" s="189" t="s">
        <v>171</v>
      </c>
      <c r="K46" s="189">
        <f t="shared" si="8"/>
        <v>7.5</v>
      </c>
      <c r="L46" s="189">
        <f t="shared" si="4"/>
        <v>25</v>
      </c>
      <c r="M46" s="190">
        <f t="shared" si="5"/>
        <v>6.5299200000033411</v>
      </c>
      <c r="N46" s="190">
        <f t="shared" si="6"/>
        <v>0.34368000000017579</v>
      </c>
      <c r="O46" s="191">
        <f t="shared" si="7"/>
        <v>1.0883200000005573</v>
      </c>
      <c r="P46" s="192">
        <f t="shared" si="7"/>
        <v>5.7280000000029307E-2</v>
      </c>
    </row>
    <row r="47" spans="1:16" x14ac:dyDescent="0.3">
      <c r="A47" s="184" t="s">
        <v>129</v>
      </c>
      <c r="B47" s="185">
        <v>255.62</v>
      </c>
      <c r="C47" s="185">
        <v>255.69</v>
      </c>
      <c r="D47" s="185">
        <f t="shared" si="1"/>
        <v>6.9999999999993179E-2</v>
      </c>
      <c r="E47" s="186">
        <v>8517</v>
      </c>
      <c r="F47" s="186">
        <v>25</v>
      </c>
      <c r="G47" s="187">
        <v>0.05</v>
      </c>
      <c r="H47" s="188">
        <f t="shared" si="2"/>
        <v>18.879349999998158</v>
      </c>
      <c r="I47" s="188">
        <f t="shared" si="3"/>
        <v>0.99364999999990322</v>
      </c>
      <c r="J47" s="189" t="s">
        <v>171</v>
      </c>
      <c r="K47" s="189">
        <f t="shared" si="8"/>
        <v>7.5</v>
      </c>
      <c r="L47" s="189">
        <f t="shared" si="4"/>
        <v>25</v>
      </c>
      <c r="M47" s="190">
        <f t="shared" si="5"/>
        <v>22.655219999997794</v>
      </c>
      <c r="N47" s="190">
        <f t="shared" si="6"/>
        <v>1.1923799999998839</v>
      </c>
      <c r="O47" s="191">
        <f t="shared" si="7"/>
        <v>3.7758699999996352</v>
      </c>
      <c r="P47" s="192">
        <f t="shared" si="7"/>
        <v>0.19872999999998064</v>
      </c>
    </row>
    <row r="48" spans="1:16" x14ac:dyDescent="0.3">
      <c r="A48" s="184" t="s">
        <v>129</v>
      </c>
      <c r="B48" s="185">
        <v>255.69</v>
      </c>
      <c r="C48" s="185">
        <v>255.70500000000001</v>
      </c>
      <c r="D48" s="185">
        <f t="shared" si="1"/>
        <v>1.5000000000014779E-2</v>
      </c>
      <c r="E48" s="186">
        <v>8740</v>
      </c>
      <c r="F48" s="186">
        <v>25</v>
      </c>
      <c r="G48" s="187">
        <v>0.05</v>
      </c>
      <c r="H48" s="188">
        <f t="shared" si="2"/>
        <v>4.1515000000040905</v>
      </c>
      <c r="I48" s="188">
        <f t="shared" si="3"/>
        <v>0.21850000000021527</v>
      </c>
      <c r="J48" s="189" t="s">
        <v>171</v>
      </c>
      <c r="K48" s="189">
        <f t="shared" si="8"/>
        <v>7.5</v>
      </c>
      <c r="L48" s="189">
        <f t="shared" si="4"/>
        <v>25</v>
      </c>
      <c r="M48" s="190">
        <f t="shared" si="5"/>
        <v>4.9818000000049087</v>
      </c>
      <c r="N48" s="190">
        <f t="shared" si="6"/>
        <v>0.26220000000025834</v>
      </c>
      <c r="O48" s="191">
        <f t="shared" si="7"/>
        <v>0.83030000000081827</v>
      </c>
      <c r="P48" s="192">
        <f t="shared" si="7"/>
        <v>4.3700000000043066E-2</v>
      </c>
    </row>
    <row r="49" spans="1:16" x14ac:dyDescent="0.3">
      <c r="A49" s="184" t="s">
        <v>129</v>
      </c>
      <c r="B49" s="185">
        <v>255.70500000000001</v>
      </c>
      <c r="C49" s="185">
        <v>255.71</v>
      </c>
      <c r="D49" s="185">
        <f t="shared" si="1"/>
        <v>4.9999999999954525E-3</v>
      </c>
      <c r="E49" s="186">
        <v>8740</v>
      </c>
      <c r="F49" s="186">
        <v>25</v>
      </c>
      <c r="G49" s="187">
        <v>0.05</v>
      </c>
      <c r="H49" s="188">
        <f t="shared" si="2"/>
        <v>1.3838333333320747</v>
      </c>
      <c r="I49" s="188">
        <f t="shared" si="3"/>
        <v>7.2833333333267095E-2</v>
      </c>
      <c r="J49" s="189" t="s">
        <v>171</v>
      </c>
      <c r="K49" s="189">
        <f t="shared" si="8"/>
        <v>7.5</v>
      </c>
      <c r="L49" s="189">
        <f t="shared" si="4"/>
        <v>25</v>
      </c>
      <c r="M49" s="190">
        <f t="shared" si="5"/>
        <v>1.6605999999984897</v>
      </c>
      <c r="N49" s="190">
        <f t="shared" si="6"/>
        <v>8.7399999999920513E-2</v>
      </c>
      <c r="O49" s="191">
        <f t="shared" si="7"/>
        <v>0.27676666666641503</v>
      </c>
      <c r="P49" s="192">
        <f t="shared" si="7"/>
        <v>1.4566666666653419E-2</v>
      </c>
    </row>
    <row r="50" spans="1:16" x14ac:dyDescent="0.3">
      <c r="A50" s="184" t="s">
        <v>129</v>
      </c>
      <c r="B50" s="185">
        <v>255.71</v>
      </c>
      <c r="C50" s="185">
        <v>255.73</v>
      </c>
      <c r="D50" s="185">
        <f t="shared" si="1"/>
        <v>1.999999999998181E-2</v>
      </c>
      <c r="E50" s="186">
        <v>8740</v>
      </c>
      <c r="F50" s="186">
        <v>25</v>
      </c>
      <c r="G50" s="187">
        <v>0.05</v>
      </c>
      <c r="H50" s="188">
        <f t="shared" si="2"/>
        <v>5.5353333333282988</v>
      </c>
      <c r="I50" s="188">
        <f t="shared" si="3"/>
        <v>0.29133333333306838</v>
      </c>
      <c r="J50" s="189" t="s">
        <v>171</v>
      </c>
      <c r="K50" s="189">
        <f t="shared" si="8"/>
        <v>7.5</v>
      </c>
      <c r="L50" s="189">
        <f t="shared" si="4"/>
        <v>25</v>
      </c>
      <c r="M50" s="190">
        <f t="shared" si="5"/>
        <v>6.6423999999939589</v>
      </c>
      <c r="N50" s="190">
        <f t="shared" si="6"/>
        <v>0.34959999999968205</v>
      </c>
      <c r="O50" s="191">
        <f t="shared" si="7"/>
        <v>1.1070666666656601</v>
      </c>
      <c r="P50" s="192">
        <f t="shared" si="7"/>
        <v>5.8266666666613676E-2</v>
      </c>
    </row>
    <row r="51" spans="1:16" x14ac:dyDescent="0.3">
      <c r="A51" s="184" t="s">
        <v>129</v>
      </c>
      <c r="B51" s="185">
        <v>255.73</v>
      </c>
      <c r="C51" s="185">
        <v>255.74</v>
      </c>
      <c r="D51" s="185">
        <f t="shared" si="1"/>
        <v>1.0000000000019327E-2</v>
      </c>
      <c r="E51" s="186">
        <v>8740</v>
      </c>
      <c r="F51" s="186">
        <v>25</v>
      </c>
      <c r="G51" s="187">
        <v>0.05</v>
      </c>
      <c r="H51" s="188">
        <f t="shared" si="2"/>
        <v>2.7676666666720156</v>
      </c>
      <c r="I51" s="188">
        <f t="shared" si="3"/>
        <v>0.14566666666694819</v>
      </c>
      <c r="J51" s="189" t="s">
        <v>171</v>
      </c>
      <c r="K51" s="189">
        <f t="shared" si="8"/>
        <v>7.5</v>
      </c>
      <c r="L51" s="189">
        <f t="shared" si="4"/>
        <v>25</v>
      </c>
      <c r="M51" s="190">
        <f t="shared" si="5"/>
        <v>3.321200000006419</v>
      </c>
      <c r="N51" s="190">
        <f t="shared" si="6"/>
        <v>0.17480000000033782</v>
      </c>
      <c r="O51" s="191">
        <f t="shared" si="7"/>
        <v>0.55353333333440347</v>
      </c>
      <c r="P51" s="192">
        <f t="shared" si="7"/>
        <v>2.9133333333389633E-2</v>
      </c>
    </row>
    <row r="52" spans="1:16" x14ac:dyDescent="0.3">
      <c r="A52" s="184" t="s">
        <v>129</v>
      </c>
      <c r="B52" s="185">
        <v>255.74</v>
      </c>
      <c r="C52" s="185">
        <v>255.75</v>
      </c>
      <c r="D52" s="185">
        <f t="shared" si="1"/>
        <v>9.9999999999909051E-3</v>
      </c>
      <c r="E52" s="186">
        <v>8740</v>
      </c>
      <c r="F52" s="186">
        <v>25</v>
      </c>
      <c r="G52" s="187">
        <v>0.05</v>
      </c>
      <c r="H52" s="188">
        <f t="shared" si="2"/>
        <v>2.7676666666641494</v>
      </c>
      <c r="I52" s="188">
        <f t="shared" si="3"/>
        <v>0.14566666666653419</v>
      </c>
      <c r="J52" s="189" t="s">
        <v>171</v>
      </c>
      <c r="K52" s="189">
        <f t="shared" si="8"/>
        <v>7.5</v>
      </c>
      <c r="L52" s="189">
        <f t="shared" si="4"/>
        <v>25</v>
      </c>
      <c r="M52" s="190">
        <f t="shared" si="5"/>
        <v>3.3211999999969795</v>
      </c>
      <c r="N52" s="190">
        <f t="shared" si="6"/>
        <v>0.17479999999984103</v>
      </c>
      <c r="O52" s="191">
        <f t="shared" si="7"/>
        <v>0.55353333333283006</v>
      </c>
      <c r="P52" s="192">
        <f t="shared" si="7"/>
        <v>2.9133333333306838E-2</v>
      </c>
    </row>
    <row r="53" spans="1:16" x14ac:dyDescent="0.3">
      <c r="A53" s="184" t="s">
        <v>129</v>
      </c>
      <c r="B53" s="185">
        <v>255.75</v>
      </c>
      <c r="C53" s="185">
        <v>255.78</v>
      </c>
      <c r="D53" s="185">
        <f t="shared" si="1"/>
        <v>3.0000000000001137E-2</v>
      </c>
      <c r="E53" s="186">
        <v>9060</v>
      </c>
      <c r="F53" s="186">
        <v>25</v>
      </c>
      <c r="G53" s="187">
        <v>0.05</v>
      </c>
      <c r="H53" s="188">
        <f t="shared" si="2"/>
        <v>8.6070000000003279</v>
      </c>
      <c r="I53" s="188">
        <f t="shared" si="3"/>
        <v>0.45300000000001717</v>
      </c>
      <c r="J53" s="189" t="s">
        <v>171</v>
      </c>
      <c r="K53" s="189">
        <f t="shared" si="8"/>
        <v>7.5</v>
      </c>
      <c r="L53" s="189">
        <f t="shared" si="4"/>
        <v>25</v>
      </c>
      <c r="M53" s="190">
        <f t="shared" si="5"/>
        <v>10.328400000000393</v>
      </c>
      <c r="N53" s="190">
        <f t="shared" si="6"/>
        <v>0.54360000000002062</v>
      </c>
      <c r="O53" s="191">
        <f t="shared" si="7"/>
        <v>1.7214000000000649</v>
      </c>
      <c r="P53" s="192">
        <f t="shared" si="7"/>
        <v>9.0600000000003456E-2</v>
      </c>
    </row>
    <row r="54" spans="1:16" x14ac:dyDescent="0.3">
      <c r="A54" s="184" t="s">
        <v>129</v>
      </c>
      <c r="B54" s="185">
        <v>255.78</v>
      </c>
      <c r="C54" s="185">
        <v>255.79</v>
      </c>
      <c r="D54" s="185">
        <f t="shared" si="1"/>
        <v>9.9999999999909051E-3</v>
      </c>
      <c r="E54" s="186">
        <v>9060</v>
      </c>
      <c r="F54" s="186">
        <v>25</v>
      </c>
      <c r="G54" s="187">
        <v>0.05</v>
      </c>
      <c r="H54" s="188">
        <f t="shared" si="2"/>
        <v>2.8689999999973907</v>
      </c>
      <c r="I54" s="188">
        <f t="shared" si="3"/>
        <v>0.15099999999986266</v>
      </c>
      <c r="J54" s="189" t="s">
        <v>171</v>
      </c>
      <c r="K54" s="189">
        <f t="shared" si="8"/>
        <v>7.5</v>
      </c>
      <c r="L54" s="189">
        <f t="shared" si="4"/>
        <v>25</v>
      </c>
      <c r="M54" s="190">
        <f t="shared" si="5"/>
        <v>3.4427999999968688</v>
      </c>
      <c r="N54" s="190">
        <f t="shared" si="6"/>
        <v>0.18119999999983519</v>
      </c>
      <c r="O54" s="191">
        <f t="shared" si="7"/>
        <v>0.57379999999947806</v>
      </c>
      <c r="P54" s="192">
        <f t="shared" si="7"/>
        <v>3.0199999999972527E-2</v>
      </c>
    </row>
    <row r="55" spans="1:16" x14ac:dyDescent="0.3">
      <c r="A55" s="184" t="s">
        <v>129</v>
      </c>
      <c r="B55" s="185">
        <v>255.79</v>
      </c>
      <c r="C55" s="185">
        <v>255.8</v>
      </c>
      <c r="D55" s="185">
        <f t="shared" si="1"/>
        <v>1.0000000000019327E-2</v>
      </c>
      <c r="E55" s="186">
        <v>9060</v>
      </c>
      <c r="F55" s="186">
        <v>25</v>
      </c>
      <c r="G55" s="187">
        <v>0.05</v>
      </c>
      <c r="H55" s="188">
        <f t="shared" si="2"/>
        <v>2.8690000000055447</v>
      </c>
      <c r="I55" s="188">
        <f t="shared" si="3"/>
        <v>0.15100000000029185</v>
      </c>
      <c r="J55" s="189" t="s">
        <v>171</v>
      </c>
      <c r="K55" s="189">
        <f t="shared" si="8"/>
        <v>7.5</v>
      </c>
      <c r="L55" s="189">
        <f t="shared" si="4"/>
        <v>25</v>
      </c>
      <c r="M55" s="190">
        <f t="shared" si="5"/>
        <v>3.4428000000066539</v>
      </c>
      <c r="N55" s="190">
        <f t="shared" si="6"/>
        <v>0.18120000000035019</v>
      </c>
      <c r="O55" s="191">
        <f t="shared" si="7"/>
        <v>0.5738000000011092</v>
      </c>
      <c r="P55" s="192">
        <f t="shared" si="7"/>
        <v>3.0200000000058347E-2</v>
      </c>
    </row>
    <row r="56" spans="1:16" x14ac:dyDescent="0.3">
      <c r="A56" s="184" t="s">
        <v>129</v>
      </c>
      <c r="B56" s="185">
        <v>255.8</v>
      </c>
      <c r="C56" s="185">
        <v>255.80699999999999</v>
      </c>
      <c r="D56" s="185">
        <f t="shared" si="1"/>
        <v>6.9999999999765805E-3</v>
      </c>
      <c r="E56" s="186">
        <v>9060</v>
      </c>
      <c r="F56" s="186">
        <v>25</v>
      </c>
      <c r="G56" s="187">
        <v>0.05</v>
      </c>
      <c r="H56" s="188">
        <f t="shared" si="2"/>
        <v>2.0082999999932811</v>
      </c>
      <c r="I56" s="188">
        <f t="shared" si="3"/>
        <v>0.10569999999964638</v>
      </c>
      <c r="J56" s="189" t="s">
        <v>171</v>
      </c>
      <c r="K56" s="189">
        <f t="shared" si="8"/>
        <v>7.5</v>
      </c>
      <c r="L56" s="189">
        <f t="shared" si="4"/>
        <v>25</v>
      </c>
      <c r="M56" s="190">
        <f t="shared" si="5"/>
        <v>2.409959999991937</v>
      </c>
      <c r="N56" s="190">
        <f t="shared" si="6"/>
        <v>0.12683999999957565</v>
      </c>
      <c r="O56" s="191">
        <f t="shared" si="7"/>
        <v>0.40165999999865587</v>
      </c>
      <c r="P56" s="192">
        <f t="shared" si="7"/>
        <v>2.1139999999929271E-2</v>
      </c>
    </row>
    <row r="57" spans="1:16" x14ac:dyDescent="0.3">
      <c r="A57" s="184" t="s">
        <v>129</v>
      </c>
      <c r="B57" s="185">
        <v>255.80699999999999</v>
      </c>
      <c r="C57" s="185">
        <v>255.81</v>
      </c>
      <c r="D57" s="185">
        <f t="shared" si="1"/>
        <v>3.0000000000143245E-3</v>
      </c>
      <c r="E57" s="186">
        <v>9060</v>
      </c>
      <c r="F57" s="186">
        <v>25</v>
      </c>
      <c r="G57" s="187">
        <v>0.05</v>
      </c>
      <c r="H57" s="188">
        <f t="shared" si="2"/>
        <v>0.86070000000410973</v>
      </c>
      <c r="I57" s="188">
        <f t="shared" si="3"/>
        <v>4.5300000000216299E-2</v>
      </c>
      <c r="J57" s="189" t="s">
        <v>171</v>
      </c>
      <c r="K57" s="189">
        <f t="shared" si="8"/>
        <v>7.5</v>
      </c>
      <c r="L57" s="189">
        <f t="shared" si="4"/>
        <v>25</v>
      </c>
      <c r="M57" s="190">
        <f t="shared" si="5"/>
        <v>1.0328400000049316</v>
      </c>
      <c r="N57" s="190">
        <f t="shared" si="6"/>
        <v>5.4360000000259562E-2</v>
      </c>
      <c r="O57" s="191">
        <f t="shared" si="7"/>
        <v>0.17214000000082186</v>
      </c>
      <c r="P57" s="192">
        <f t="shared" si="7"/>
        <v>9.0600000000432626E-3</v>
      </c>
    </row>
    <row r="58" spans="1:16" x14ac:dyDescent="0.3">
      <c r="A58" s="184" t="s">
        <v>129</v>
      </c>
      <c r="B58" s="185">
        <v>255.81</v>
      </c>
      <c r="C58" s="185">
        <v>255.82</v>
      </c>
      <c r="D58" s="185">
        <f t="shared" si="1"/>
        <v>9.9999999999909051E-3</v>
      </c>
      <c r="E58" s="186">
        <v>9060</v>
      </c>
      <c r="F58" s="186">
        <v>25</v>
      </c>
      <c r="G58" s="187">
        <v>0.05</v>
      </c>
      <c r="H58" s="188">
        <f t="shared" si="2"/>
        <v>2.8689999999973907</v>
      </c>
      <c r="I58" s="188">
        <f t="shared" si="3"/>
        <v>0.15099999999986266</v>
      </c>
      <c r="J58" s="189" t="s">
        <v>171</v>
      </c>
      <c r="K58" s="189">
        <f t="shared" si="8"/>
        <v>7.5</v>
      </c>
      <c r="L58" s="189">
        <f t="shared" si="4"/>
        <v>25</v>
      </c>
      <c r="M58" s="190">
        <f t="shared" si="5"/>
        <v>3.4427999999968688</v>
      </c>
      <c r="N58" s="190">
        <f t="shared" si="6"/>
        <v>0.18119999999983519</v>
      </c>
      <c r="O58" s="191">
        <f t="shared" si="7"/>
        <v>0.57379999999947806</v>
      </c>
      <c r="P58" s="192">
        <f t="shared" si="7"/>
        <v>3.0199999999972527E-2</v>
      </c>
    </row>
    <row r="59" spans="1:16" x14ac:dyDescent="0.3">
      <c r="A59" s="184" t="s">
        <v>129</v>
      </c>
      <c r="B59" s="185">
        <v>255.82</v>
      </c>
      <c r="C59" s="185">
        <v>255.83</v>
      </c>
      <c r="D59" s="185">
        <f t="shared" si="1"/>
        <v>1.0000000000019327E-2</v>
      </c>
      <c r="E59" s="186">
        <v>9060</v>
      </c>
      <c r="F59" s="186">
        <v>25</v>
      </c>
      <c r="G59" s="187">
        <v>0.05</v>
      </c>
      <c r="H59" s="188">
        <f t="shared" si="2"/>
        <v>2.8690000000055447</v>
      </c>
      <c r="I59" s="188">
        <f t="shared" si="3"/>
        <v>0.15100000000029185</v>
      </c>
      <c r="J59" s="189" t="s">
        <v>171</v>
      </c>
      <c r="K59" s="189">
        <f t="shared" si="8"/>
        <v>7.5</v>
      </c>
      <c r="L59" s="189">
        <f t="shared" si="4"/>
        <v>25</v>
      </c>
      <c r="M59" s="190">
        <f t="shared" si="5"/>
        <v>3.4428000000066539</v>
      </c>
      <c r="N59" s="190">
        <f t="shared" si="6"/>
        <v>0.18120000000035019</v>
      </c>
      <c r="O59" s="191">
        <f t="shared" si="7"/>
        <v>0.5738000000011092</v>
      </c>
      <c r="P59" s="192">
        <f t="shared" si="7"/>
        <v>3.0200000000058347E-2</v>
      </c>
    </row>
    <row r="60" spans="1:16" x14ac:dyDescent="0.3">
      <c r="A60" s="184" t="s">
        <v>129</v>
      </c>
      <c r="B60" s="185">
        <v>255.83</v>
      </c>
      <c r="C60" s="185">
        <v>255.83199999999999</v>
      </c>
      <c r="D60" s="185">
        <f t="shared" si="1"/>
        <v>1.999999999981128E-3</v>
      </c>
      <c r="E60" s="186">
        <v>9060</v>
      </c>
      <c r="F60" s="186">
        <v>25</v>
      </c>
      <c r="G60" s="187">
        <v>0.05</v>
      </c>
      <c r="H60" s="188">
        <f t="shared" si="2"/>
        <v>0.57379999999458564</v>
      </c>
      <c r="I60" s="188">
        <f t="shared" si="3"/>
        <v>3.0199999999715035E-2</v>
      </c>
      <c r="J60" s="189" t="s">
        <v>171</v>
      </c>
      <c r="K60" s="189">
        <f t="shared" si="8"/>
        <v>7.5</v>
      </c>
      <c r="L60" s="189">
        <f t="shared" si="4"/>
        <v>25</v>
      </c>
      <c r="M60" s="190">
        <f t="shared" si="5"/>
        <v>0.6885599999935027</v>
      </c>
      <c r="N60" s="190">
        <f t="shared" si="6"/>
        <v>3.6239999999658046E-2</v>
      </c>
      <c r="O60" s="191">
        <f t="shared" si="7"/>
        <v>0.11475999999891706</v>
      </c>
      <c r="P60" s="192">
        <f t="shared" si="7"/>
        <v>6.0399999999430111E-3</v>
      </c>
    </row>
    <row r="61" spans="1:16" x14ac:dyDescent="0.3">
      <c r="A61" s="184" t="s">
        <v>129</v>
      </c>
      <c r="B61" s="185">
        <v>255.83199999999999</v>
      </c>
      <c r="C61" s="185">
        <v>255.83500000000001</v>
      </c>
      <c r="D61" s="185">
        <f t="shared" si="1"/>
        <v>3.0000000000143245E-3</v>
      </c>
      <c r="E61" s="186">
        <v>9060</v>
      </c>
      <c r="F61" s="186">
        <v>25</v>
      </c>
      <c r="G61" s="187">
        <v>0.05</v>
      </c>
      <c r="H61" s="188">
        <f t="shared" si="2"/>
        <v>0.86070000000410973</v>
      </c>
      <c r="I61" s="188">
        <f t="shared" si="3"/>
        <v>4.5300000000216299E-2</v>
      </c>
      <c r="J61" s="189" t="s">
        <v>171</v>
      </c>
      <c r="K61" s="189">
        <f t="shared" si="8"/>
        <v>7.5</v>
      </c>
      <c r="L61" s="189">
        <f t="shared" si="4"/>
        <v>25</v>
      </c>
      <c r="M61" s="190">
        <f t="shared" si="5"/>
        <v>1.0328400000049316</v>
      </c>
      <c r="N61" s="190">
        <f t="shared" si="6"/>
        <v>5.4360000000259562E-2</v>
      </c>
      <c r="O61" s="191">
        <f t="shared" si="7"/>
        <v>0.17214000000082186</v>
      </c>
      <c r="P61" s="192">
        <f t="shared" si="7"/>
        <v>9.0600000000432626E-3</v>
      </c>
    </row>
    <row r="62" spans="1:16" x14ac:dyDescent="0.3">
      <c r="A62" s="184" t="s">
        <v>129</v>
      </c>
      <c r="B62" s="185">
        <v>255.83500000000001</v>
      </c>
      <c r="C62" s="185">
        <v>255.84299999999999</v>
      </c>
      <c r="D62" s="185">
        <f t="shared" si="1"/>
        <v>7.9999999999813554E-3</v>
      </c>
      <c r="E62" s="186">
        <v>9060</v>
      </c>
      <c r="F62" s="186">
        <v>25</v>
      </c>
      <c r="G62" s="187">
        <v>0.05</v>
      </c>
      <c r="H62" s="188">
        <f t="shared" si="2"/>
        <v>2.2951999999946509</v>
      </c>
      <c r="I62" s="188">
        <f t="shared" si="3"/>
        <v>0.12079999999971847</v>
      </c>
      <c r="J62" s="189" t="s">
        <v>171</v>
      </c>
      <c r="K62" s="189">
        <f t="shared" si="8"/>
        <v>7.5</v>
      </c>
      <c r="L62" s="189">
        <f t="shared" si="4"/>
        <v>25</v>
      </c>
      <c r="M62" s="190">
        <f t="shared" si="5"/>
        <v>2.7542399999935809</v>
      </c>
      <c r="N62" s="190">
        <f t="shared" si="6"/>
        <v>0.14495999999966216</v>
      </c>
      <c r="O62" s="191">
        <f t="shared" si="7"/>
        <v>0.45903999999893008</v>
      </c>
      <c r="P62" s="192">
        <f t="shared" si="7"/>
        <v>2.4159999999943699E-2</v>
      </c>
    </row>
    <row r="63" spans="1:16" x14ac:dyDescent="0.3">
      <c r="A63" s="184" t="s">
        <v>129</v>
      </c>
      <c r="B63" s="185">
        <v>255.84299999999999</v>
      </c>
      <c r="C63" s="185">
        <v>255.85</v>
      </c>
      <c r="D63" s="185">
        <f t="shared" si="1"/>
        <v>7.0000000000050022E-3</v>
      </c>
      <c r="E63" s="186">
        <v>9060</v>
      </c>
      <c r="F63" s="186">
        <v>25</v>
      </c>
      <c r="G63" s="187">
        <v>0.05</v>
      </c>
      <c r="H63" s="188">
        <f t="shared" si="2"/>
        <v>2.008300000001435</v>
      </c>
      <c r="I63" s="188">
        <f t="shared" si="3"/>
        <v>0.10570000000007554</v>
      </c>
      <c r="J63" s="189" t="s">
        <v>171</v>
      </c>
      <c r="K63" s="189">
        <f t="shared" si="8"/>
        <v>7.5</v>
      </c>
      <c r="L63" s="189">
        <f t="shared" si="4"/>
        <v>25</v>
      </c>
      <c r="M63" s="190">
        <f t="shared" si="5"/>
        <v>2.4099600000017221</v>
      </c>
      <c r="N63" s="190">
        <f t="shared" si="6"/>
        <v>0.12684000000009063</v>
      </c>
      <c r="O63" s="191">
        <f t="shared" si="7"/>
        <v>0.40166000000028701</v>
      </c>
      <c r="P63" s="192">
        <f t="shared" si="7"/>
        <v>2.1140000000015091E-2</v>
      </c>
    </row>
    <row r="64" spans="1:16" x14ac:dyDescent="0.3">
      <c r="A64" s="184" t="s">
        <v>129</v>
      </c>
      <c r="B64" s="185">
        <v>255.85</v>
      </c>
      <c r="C64" s="185">
        <v>255.86</v>
      </c>
      <c r="D64" s="185">
        <f t="shared" si="1"/>
        <v>1.0000000000019327E-2</v>
      </c>
      <c r="E64" s="186">
        <v>9060</v>
      </c>
      <c r="F64" s="186">
        <v>25</v>
      </c>
      <c r="G64" s="187">
        <v>0.05</v>
      </c>
      <c r="H64" s="188">
        <f t="shared" si="2"/>
        <v>2.8690000000055447</v>
      </c>
      <c r="I64" s="188">
        <f t="shared" si="3"/>
        <v>0.15100000000029185</v>
      </c>
      <c r="J64" s="189" t="s">
        <v>171</v>
      </c>
      <c r="K64" s="189">
        <f t="shared" si="8"/>
        <v>7.5</v>
      </c>
      <c r="L64" s="189">
        <f t="shared" si="4"/>
        <v>25</v>
      </c>
      <c r="M64" s="190">
        <f t="shared" si="5"/>
        <v>3.4428000000066539</v>
      </c>
      <c r="N64" s="190">
        <f t="shared" si="6"/>
        <v>0.18120000000035019</v>
      </c>
      <c r="O64" s="191">
        <f t="shared" si="7"/>
        <v>0.5738000000011092</v>
      </c>
      <c r="P64" s="192">
        <f t="shared" si="7"/>
        <v>3.0200000000058347E-2</v>
      </c>
    </row>
    <row r="65" spans="1:16" x14ac:dyDescent="0.3">
      <c r="A65" s="184" t="s">
        <v>129</v>
      </c>
      <c r="B65" s="185">
        <v>255.86</v>
      </c>
      <c r="C65" s="185">
        <v>255.87</v>
      </c>
      <c r="D65" s="185">
        <f t="shared" si="1"/>
        <v>9.9999999999909051E-3</v>
      </c>
      <c r="E65" s="186">
        <v>9060</v>
      </c>
      <c r="F65" s="186">
        <v>25</v>
      </c>
      <c r="G65" s="187">
        <v>0.05</v>
      </c>
      <c r="H65" s="188">
        <f t="shared" si="2"/>
        <v>2.8689999999973907</v>
      </c>
      <c r="I65" s="188">
        <f t="shared" si="3"/>
        <v>0.15099999999986266</v>
      </c>
      <c r="J65" s="189" t="s">
        <v>171</v>
      </c>
      <c r="K65" s="189">
        <f t="shared" si="8"/>
        <v>7.5</v>
      </c>
      <c r="L65" s="189">
        <f t="shared" si="4"/>
        <v>25</v>
      </c>
      <c r="M65" s="190">
        <f t="shared" si="5"/>
        <v>3.4427999999968688</v>
      </c>
      <c r="N65" s="190">
        <f t="shared" si="6"/>
        <v>0.18119999999983519</v>
      </c>
      <c r="O65" s="191">
        <f t="shared" si="7"/>
        <v>0.57379999999947806</v>
      </c>
      <c r="P65" s="192">
        <f t="shared" si="7"/>
        <v>3.0199999999972527E-2</v>
      </c>
    </row>
    <row r="66" spans="1:16" x14ac:dyDescent="0.3">
      <c r="A66" s="184" t="s">
        <v>129</v>
      </c>
      <c r="B66" s="185">
        <v>255.87</v>
      </c>
      <c r="C66" s="185">
        <v>255.87299999999999</v>
      </c>
      <c r="D66" s="185">
        <f t="shared" si="1"/>
        <v>2.9999999999859028E-3</v>
      </c>
      <c r="E66" s="186">
        <v>8680</v>
      </c>
      <c r="F66" s="186">
        <v>25</v>
      </c>
      <c r="G66" s="187">
        <v>0.05</v>
      </c>
      <c r="H66" s="188">
        <f t="shared" si="2"/>
        <v>0.82459999999612521</v>
      </c>
      <c r="I66" s="188">
        <f t="shared" si="3"/>
        <v>4.339999999979606E-2</v>
      </c>
      <c r="J66" s="189" t="s">
        <v>171</v>
      </c>
      <c r="K66" s="189">
        <f t="shared" si="8"/>
        <v>7.5</v>
      </c>
      <c r="L66" s="189">
        <f t="shared" si="4"/>
        <v>25</v>
      </c>
      <c r="M66" s="190">
        <f t="shared" si="5"/>
        <v>0.98951999999535023</v>
      </c>
      <c r="N66" s="190">
        <f t="shared" si="6"/>
        <v>5.2079999999755273E-2</v>
      </c>
      <c r="O66" s="191">
        <f t="shared" si="7"/>
        <v>0.16491999999922502</v>
      </c>
      <c r="P66" s="192">
        <f t="shared" si="7"/>
        <v>8.6799999999592134E-3</v>
      </c>
    </row>
    <row r="67" spans="1:16" x14ac:dyDescent="0.3">
      <c r="A67" s="184" t="s">
        <v>129</v>
      </c>
      <c r="B67" s="185">
        <v>255.87299999999999</v>
      </c>
      <c r="C67" s="185">
        <v>255.9</v>
      </c>
      <c r="D67" s="185">
        <f t="shared" si="1"/>
        <v>2.7000000000015234E-2</v>
      </c>
      <c r="E67" s="186">
        <v>8680</v>
      </c>
      <c r="F67" s="186">
        <v>25</v>
      </c>
      <c r="G67" s="187">
        <v>0.05</v>
      </c>
      <c r="H67" s="188">
        <f t="shared" si="2"/>
        <v>7.4214000000041871</v>
      </c>
      <c r="I67" s="188">
        <f t="shared" si="3"/>
        <v>0.39060000000022044</v>
      </c>
      <c r="J67" s="189" t="s">
        <v>171</v>
      </c>
      <c r="K67" s="189">
        <f t="shared" ref="K67:K98" si="9">VLOOKUP(J67,SD,2,FALSE)</f>
        <v>7.5</v>
      </c>
      <c r="L67" s="189">
        <f t="shared" si="4"/>
        <v>25</v>
      </c>
      <c r="M67" s="190">
        <f t="shared" si="5"/>
        <v>8.9056800000050238</v>
      </c>
      <c r="N67" s="190">
        <f t="shared" si="6"/>
        <v>0.46872000000026454</v>
      </c>
      <c r="O67" s="191">
        <f t="shared" si="7"/>
        <v>1.4842800000008367</v>
      </c>
      <c r="P67" s="192">
        <f t="shared" si="7"/>
        <v>7.8120000000044099E-2</v>
      </c>
    </row>
    <row r="68" spans="1:16" x14ac:dyDescent="0.3">
      <c r="A68" s="184" t="s">
        <v>129</v>
      </c>
      <c r="B68" s="185">
        <v>255.9</v>
      </c>
      <c r="C68" s="185">
        <v>255.95</v>
      </c>
      <c r="D68" s="185">
        <f t="shared" ref="D68:D131" si="10">C68-B68</f>
        <v>4.9999999999982947E-2</v>
      </c>
      <c r="E68" s="186">
        <v>7520</v>
      </c>
      <c r="F68" s="186">
        <v>25</v>
      </c>
      <c r="G68" s="187">
        <v>0.05</v>
      </c>
      <c r="H68" s="188">
        <f t="shared" ref="H68:H131" si="11">(E68*(1-G68)*D68)/(F68+5)</f>
        <v>11.906666666662606</v>
      </c>
      <c r="I68" s="188">
        <f t="shared" ref="I68:I131" si="12">(D68*G68*E68)/(F68+5)</f>
        <v>0.62666666666645299</v>
      </c>
      <c r="J68" s="189" t="s">
        <v>171</v>
      </c>
      <c r="K68" s="189">
        <f t="shared" si="9"/>
        <v>7.5</v>
      </c>
      <c r="L68" s="189">
        <f t="shared" ref="L68:L131" si="13">IF((F68+5-K68)&lt;25,25,(F68+5-K68))</f>
        <v>25</v>
      </c>
      <c r="M68" s="190">
        <f t="shared" ref="M68:M131" si="14">((D68*(1-G68)*E68)/(L68))</f>
        <v>14.287999999995128</v>
      </c>
      <c r="N68" s="190">
        <f t="shared" ref="N68:N131" si="15">(D68*G68*E68)/(L68)</f>
        <v>0.75199999999974354</v>
      </c>
      <c r="O68" s="191">
        <f t="shared" ref="O68:P131" si="16">M68-H68</f>
        <v>2.3813333333325222</v>
      </c>
      <c r="P68" s="192">
        <f t="shared" si="16"/>
        <v>0.12533333333329055</v>
      </c>
    </row>
    <row r="69" spans="1:16" x14ac:dyDescent="0.3">
      <c r="A69" s="184" t="s">
        <v>129</v>
      </c>
      <c r="B69" s="185">
        <v>255.95</v>
      </c>
      <c r="C69" s="185">
        <v>255.96</v>
      </c>
      <c r="D69" s="185">
        <f t="shared" si="10"/>
        <v>1.0000000000019327E-2</v>
      </c>
      <c r="E69" s="186">
        <v>7520</v>
      </c>
      <c r="F69" s="186">
        <v>25</v>
      </c>
      <c r="G69" s="187">
        <v>0.05</v>
      </c>
      <c r="H69" s="188">
        <f t="shared" si="11"/>
        <v>2.3813333333379356</v>
      </c>
      <c r="I69" s="188">
        <f t="shared" si="12"/>
        <v>0.12533333333357558</v>
      </c>
      <c r="J69" s="189" t="s">
        <v>171</v>
      </c>
      <c r="K69" s="189">
        <f t="shared" si="9"/>
        <v>7.5</v>
      </c>
      <c r="L69" s="189">
        <f t="shared" si="13"/>
        <v>25</v>
      </c>
      <c r="M69" s="190">
        <f t="shared" si="14"/>
        <v>2.8576000000055228</v>
      </c>
      <c r="N69" s="190">
        <f t="shared" si="15"/>
        <v>0.15040000000029066</v>
      </c>
      <c r="O69" s="191">
        <f t="shared" si="16"/>
        <v>0.47626666666758721</v>
      </c>
      <c r="P69" s="192">
        <f t="shared" si="16"/>
        <v>2.5066666666715087E-2</v>
      </c>
    </row>
    <row r="70" spans="1:16" x14ac:dyDescent="0.3">
      <c r="A70" s="184" t="s">
        <v>129</v>
      </c>
      <c r="B70" s="185">
        <v>255.96</v>
      </c>
      <c r="C70" s="185">
        <v>255.96899999999999</v>
      </c>
      <c r="D70" s="185">
        <f t="shared" si="10"/>
        <v>8.9999999999861302E-3</v>
      </c>
      <c r="E70" s="186">
        <v>7170</v>
      </c>
      <c r="F70" s="186">
        <v>25</v>
      </c>
      <c r="G70" s="187">
        <v>0.05</v>
      </c>
      <c r="H70" s="188">
        <f t="shared" si="11"/>
        <v>2.043449999996851</v>
      </c>
      <c r="I70" s="188">
        <f t="shared" si="12"/>
        <v>0.10754999999983425</v>
      </c>
      <c r="J70" s="189" t="s">
        <v>171</v>
      </c>
      <c r="K70" s="189">
        <f t="shared" si="9"/>
        <v>7.5</v>
      </c>
      <c r="L70" s="189">
        <f t="shared" si="13"/>
        <v>25</v>
      </c>
      <c r="M70" s="190">
        <f t="shared" si="14"/>
        <v>2.4521399999962212</v>
      </c>
      <c r="N70" s="190">
        <f t="shared" si="15"/>
        <v>0.12905999999980111</v>
      </c>
      <c r="O70" s="191">
        <f t="shared" si="16"/>
        <v>0.40868999999937028</v>
      </c>
      <c r="P70" s="192">
        <f t="shared" si="16"/>
        <v>2.1509999999966861E-2</v>
      </c>
    </row>
    <row r="71" spans="1:16" x14ac:dyDescent="0.3">
      <c r="A71" s="184" t="s">
        <v>129</v>
      </c>
      <c r="B71" s="185">
        <v>255.96899999999999</v>
      </c>
      <c r="C71" s="185">
        <v>255.98400000000001</v>
      </c>
      <c r="D71" s="185">
        <f t="shared" si="10"/>
        <v>1.5000000000014779E-2</v>
      </c>
      <c r="E71" s="186">
        <v>7170</v>
      </c>
      <c r="F71" s="186">
        <v>25</v>
      </c>
      <c r="G71" s="187">
        <v>0.05</v>
      </c>
      <c r="H71" s="188">
        <f t="shared" si="11"/>
        <v>3.4057500000033558</v>
      </c>
      <c r="I71" s="188">
        <f t="shared" si="12"/>
        <v>0.1792500000001766</v>
      </c>
      <c r="J71" s="189" t="s">
        <v>171</v>
      </c>
      <c r="K71" s="189">
        <f t="shared" si="9"/>
        <v>7.5</v>
      </c>
      <c r="L71" s="189">
        <f t="shared" si="13"/>
        <v>25</v>
      </c>
      <c r="M71" s="190">
        <f t="shared" si="14"/>
        <v>4.086900000004027</v>
      </c>
      <c r="N71" s="190">
        <f t="shared" si="15"/>
        <v>0.21510000000021193</v>
      </c>
      <c r="O71" s="191">
        <f t="shared" si="16"/>
        <v>0.68115000000067116</v>
      </c>
      <c r="P71" s="192">
        <f t="shared" si="16"/>
        <v>3.5850000000035326E-2</v>
      </c>
    </row>
    <row r="72" spans="1:16" x14ac:dyDescent="0.3">
      <c r="A72" s="184" t="s">
        <v>129</v>
      </c>
      <c r="B72" s="185">
        <v>255.98400000000001</v>
      </c>
      <c r="C72" s="185">
        <v>256.08</v>
      </c>
      <c r="D72" s="185">
        <f t="shared" si="10"/>
        <v>9.5999999999975216E-2</v>
      </c>
      <c r="E72" s="186">
        <v>7170</v>
      </c>
      <c r="F72" s="186">
        <v>25</v>
      </c>
      <c r="G72" s="187">
        <v>0.05</v>
      </c>
      <c r="H72" s="188">
        <f t="shared" si="11"/>
        <v>21.796799999994374</v>
      </c>
      <c r="I72" s="188">
        <f t="shared" si="12"/>
        <v>1.1471999999997038</v>
      </c>
      <c r="J72" s="189" t="s">
        <v>171</v>
      </c>
      <c r="K72" s="189">
        <f t="shared" si="9"/>
        <v>7.5</v>
      </c>
      <c r="L72" s="189">
        <f t="shared" si="13"/>
        <v>25</v>
      </c>
      <c r="M72" s="190">
        <f t="shared" si="14"/>
        <v>26.156159999993246</v>
      </c>
      <c r="N72" s="190">
        <f t="shared" si="15"/>
        <v>1.3766399999996446</v>
      </c>
      <c r="O72" s="191">
        <f t="shared" si="16"/>
        <v>4.3593599999988726</v>
      </c>
      <c r="P72" s="192">
        <f t="shared" si="16"/>
        <v>0.2294399999999408</v>
      </c>
    </row>
    <row r="73" spans="1:16" x14ac:dyDescent="0.3">
      <c r="A73" s="184" t="s">
        <v>129</v>
      </c>
      <c r="B73" s="185">
        <v>256.08</v>
      </c>
      <c r="C73" s="185">
        <v>256.08600000000001</v>
      </c>
      <c r="D73" s="185">
        <f t="shared" si="10"/>
        <v>6.0000000000286491E-3</v>
      </c>
      <c r="E73" s="186">
        <v>7170</v>
      </c>
      <c r="F73" s="186">
        <v>25</v>
      </c>
      <c r="G73" s="187">
        <v>0.05</v>
      </c>
      <c r="H73" s="188">
        <f t="shared" si="11"/>
        <v>1.3623000000065049</v>
      </c>
      <c r="I73" s="188">
        <f t="shared" si="12"/>
        <v>7.1700000000342351E-2</v>
      </c>
      <c r="J73" s="189" t="s">
        <v>171</v>
      </c>
      <c r="K73" s="189">
        <f t="shared" si="9"/>
        <v>7.5</v>
      </c>
      <c r="L73" s="189">
        <f t="shared" si="13"/>
        <v>25</v>
      </c>
      <c r="M73" s="190">
        <f t="shared" si="14"/>
        <v>1.6347600000078057</v>
      </c>
      <c r="N73" s="190">
        <f t="shared" si="15"/>
        <v>8.604000000041083E-2</v>
      </c>
      <c r="O73" s="191">
        <f t="shared" si="16"/>
        <v>0.27246000000130088</v>
      </c>
      <c r="P73" s="192">
        <f t="shared" si="16"/>
        <v>1.4340000000068479E-2</v>
      </c>
    </row>
    <row r="74" spans="1:16" x14ac:dyDescent="0.3">
      <c r="A74" s="184" t="s">
        <v>129</v>
      </c>
      <c r="B74" s="185">
        <v>256.08600000000001</v>
      </c>
      <c r="C74" s="185">
        <v>256.101</v>
      </c>
      <c r="D74" s="185">
        <f t="shared" si="10"/>
        <v>1.4999999999986358E-2</v>
      </c>
      <c r="E74" s="186">
        <v>7170</v>
      </c>
      <c r="F74" s="186">
        <v>25</v>
      </c>
      <c r="G74" s="187">
        <v>0.05</v>
      </c>
      <c r="H74" s="188">
        <f t="shared" si="11"/>
        <v>3.4057499999969023</v>
      </c>
      <c r="I74" s="188">
        <f t="shared" si="12"/>
        <v>0.17924999999983701</v>
      </c>
      <c r="J74" s="189" t="s">
        <v>171</v>
      </c>
      <c r="K74" s="189">
        <f t="shared" si="9"/>
        <v>7.5</v>
      </c>
      <c r="L74" s="189">
        <f t="shared" si="13"/>
        <v>25</v>
      </c>
      <c r="M74" s="190">
        <f t="shared" si="14"/>
        <v>4.0868999999962821</v>
      </c>
      <c r="N74" s="190">
        <f t="shared" si="15"/>
        <v>0.21509999999980439</v>
      </c>
      <c r="O74" s="191">
        <f t="shared" si="16"/>
        <v>0.68114999999937975</v>
      </c>
      <c r="P74" s="192">
        <f t="shared" si="16"/>
        <v>3.584999999996738E-2</v>
      </c>
    </row>
    <row r="75" spans="1:16" x14ac:dyDescent="0.3">
      <c r="A75" s="184" t="s">
        <v>129</v>
      </c>
      <c r="B75" s="185">
        <v>256.101</v>
      </c>
      <c r="C75" s="185">
        <v>256.14</v>
      </c>
      <c r="D75" s="185">
        <f t="shared" si="10"/>
        <v>3.8999999999987267E-2</v>
      </c>
      <c r="E75" s="186">
        <v>7170</v>
      </c>
      <c r="F75" s="186">
        <v>25</v>
      </c>
      <c r="G75" s="187">
        <v>0.05</v>
      </c>
      <c r="H75" s="188">
        <f t="shared" si="11"/>
        <v>8.8549499999971086</v>
      </c>
      <c r="I75" s="188">
        <f t="shared" si="12"/>
        <v>0.46604999999984792</v>
      </c>
      <c r="J75" s="189" t="s">
        <v>171</v>
      </c>
      <c r="K75" s="189">
        <f t="shared" si="9"/>
        <v>7.5</v>
      </c>
      <c r="L75" s="189">
        <f t="shared" si="13"/>
        <v>25</v>
      </c>
      <c r="M75" s="190">
        <f t="shared" si="14"/>
        <v>10.625939999996531</v>
      </c>
      <c r="N75" s="190">
        <f t="shared" si="15"/>
        <v>0.55925999999981746</v>
      </c>
      <c r="O75" s="191">
        <f t="shared" si="16"/>
        <v>1.7709899999994221</v>
      </c>
      <c r="P75" s="192">
        <f t="shared" si="16"/>
        <v>9.3209999999969539E-2</v>
      </c>
    </row>
    <row r="76" spans="1:16" x14ac:dyDescent="0.3">
      <c r="A76" s="184" t="s">
        <v>129</v>
      </c>
      <c r="B76" s="185">
        <v>256.14</v>
      </c>
      <c r="C76" s="185">
        <v>256.16000000000003</v>
      </c>
      <c r="D76" s="185">
        <f t="shared" si="10"/>
        <v>2.0000000000038654E-2</v>
      </c>
      <c r="E76" s="186">
        <v>7170</v>
      </c>
      <c r="F76" s="186">
        <v>25</v>
      </c>
      <c r="G76" s="187">
        <v>0.05</v>
      </c>
      <c r="H76" s="188">
        <f t="shared" si="11"/>
        <v>4.5410000000087765</v>
      </c>
      <c r="I76" s="188">
        <f t="shared" si="12"/>
        <v>0.2390000000004619</v>
      </c>
      <c r="J76" s="189" t="s">
        <v>171</v>
      </c>
      <c r="K76" s="189">
        <f t="shared" si="9"/>
        <v>7.5</v>
      </c>
      <c r="L76" s="189">
        <f t="shared" si="13"/>
        <v>25</v>
      </c>
      <c r="M76" s="190">
        <f t="shared" si="14"/>
        <v>5.4492000000105314</v>
      </c>
      <c r="N76" s="190">
        <f t="shared" si="15"/>
        <v>0.28680000000055428</v>
      </c>
      <c r="O76" s="191">
        <f t="shared" si="16"/>
        <v>0.90820000000175494</v>
      </c>
      <c r="P76" s="192">
        <f t="shared" si="16"/>
        <v>4.780000000009238E-2</v>
      </c>
    </row>
    <row r="77" spans="1:16" x14ac:dyDescent="0.3">
      <c r="A77" s="184" t="s">
        <v>129</v>
      </c>
      <c r="B77" s="185">
        <v>256.16000000000003</v>
      </c>
      <c r="C77" s="185">
        <v>256.2</v>
      </c>
      <c r="D77" s="185">
        <f t="shared" si="10"/>
        <v>3.999999999996362E-2</v>
      </c>
      <c r="E77" s="186">
        <v>6840</v>
      </c>
      <c r="F77" s="186">
        <v>25</v>
      </c>
      <c r="G77" s="187">
        <v>0.05</v>
      </c>
      <c r="H77" s="188">
        <f t="shared" si="11"/>
        <v>8.6639999999921198</v>
      </c>
      <c r="I77" s="188">
        <f t="shared" si="12"/>
        <v>0.45599999999958535</v>
      </c>
      <c r="J77" s="189" t="s">
        <v>171</v>
      </c>
      <c r="K77" s="189">
        <f t="shared" si="9"/>
        <v>7.5</v>
      </c>
      <c r="L77" s="189">
        <f t="shared" si="13"/>
        <v>25</v>
      </c>
      <c r="M77" s="190">
        <f t="shared" si="14"/>
        <v>10.396799999990543</v>
      </c>
      <c r="N77" s="190">
        <f t="shared" si="15"/>
        <v>0.54719999999950242</v>
      </c>
      <c r="O77" s="191">
        <f t="shared" si="16"/>
        <v>1.7327999999984236</v>
      </c>
      <c r="P77" s="192">
        <f t="shared" si="16"/>
        <v>9.119999999991707E-2</v>
      </c>
    </row>
    <row r="78" spans="1:16" x14ac:dyDescent="0.3">
      <c r="A78" s="184" t="s">
        <v>129</v>
      </c>
      <c r="B78" s="185">
        <v>256.2</v>
      </c>
      <c r="C78" s="185">
        <v>256.245</v>
      </c>
      <c r="D78" s="185">
        <f t="shared" si="10"/>
        <v>4.5000000000015916E-2</v>
      </c>
      <c r="E78" s="186">
        <v>6840</v>
      </c>
      <c r="F78" s="186">
        <v>25</v>
      </c>
      <c r="G78" s="187">
        <v>0.05</v>
      </c>
      <c r="H78" s="188">
        <f t="shared" si="11"/>
        <v>9.7470000000034478</v>
      </c>
      <c r="I78" s="188">
        <f t="shared" si="12"/>
        <v>0.51300000000018153</v>
      </c>
      <c r="J78" s="189" t="s">
        <v>171</v>
      </c>
      <c r="K78" s="189">
        <f t="shared" si="9"/>
        <v>7.5</v>
      </c>
      <c r="L78" s="189">
        <f t="shared" si="13"/>
        <v>25</v>
      </c>
      <c r="M78" s="190">
        <f t="shared" si="14"/>
        <v>11.696400000004134</v>
      </c>
      <c r="N78" s="190">
        <f t="shared" si="15"/>
        <v>0.61560000000021775</v>
      </c>
      <c r="O78" s="191">
        <f t="shared" si="16"/>
        <v>1.9494000000006864</v>
      </c>
      <c r="P78" s="192">
        <f t="shared" si="16"/>
        <v>0.10260000000003622</v>
      </c>
    </row>
    <row r="79" spans="1:16" x14ac:dyDescent="0.3">
      <c r="A79" s="184" t="s">
        <v>129</v>
      </c>
      <c r="B79" s="185">
        <v>256.245</v>
      </c>
      <c r="C79" s="185">
        <v>256.31</v>
      </c>
      <c r="D79" s="185">
        <f t="shared" si="10"/>
        <v>6.4999999999997726E-2</v>
      </c>
      <c r="E79" s="186">
        <v>6840</v>
      </c>
      <c r="F79" s="186">
        <v>25</v>
      </c>
      <c r="G79" s="187">
        <v>0.05</v>
      </c>
      <c r="H79" s="188">
        <f t="shared" si="11"/>
        <v>14.078999999999507</v>
      </c>
      <c r="I79" s="188">
        <f t="shared" si="12"/>
        <v>0.74099999999997423</v>
      </c>
      <c r="J79" s="189" t="s">
        <v>171</v>
      </c>
      <c r="K79" s="189">
        <f t="shared" si="9"/>
        <v>7.5</v>
      </c>
      <c r="L79" s="189">
        <f t="shared" si="13"/>
        <v>25</v>
      </c>
      <c r="M79" s="190">
        <f t="shared" si="14"/>
        <v>16.894799999999407</v>
      </c>
      <c r="N79" s="190">
        <f t="shared" si="15"/>
        <v>0.88919999999996902</v>
      </c>
      <c r="O79" s="191">
        <f t="shared" si="16"/>
        <v>2.8157999999998999</v>
      </c>
      <c r="P79" s="192">
        <f t="shared" si="16"/>
        <v>0.14819999999999478</v>
      </c>
    </row>
    <row r="80" spans="1:16" x14ac:dyDescent="0.3">
      <c r="A80" s="184" t="s">
        <v>129</v>
      </c>
      <c r="B80" s="185">
        <v>256.31</v>
      </c>
      <c r="C80" s="185">
        <v>256.32</v>
      </c>
      <c r="D80" s="185">
        <f t="shared" si="10"/>
        <v>9.9999999999909051E-3</v>
      </c>
      <c r="E80" s="186">
        <v>6840</v>
      </c>
      <c r="F80" s="186">
        <v>25</v>
      </c>
      <c r="G80" s="187">
        <v>0.05</v>
      </c>
      <c r="H80" s="188">
        <f t="shared" si="11"/>
        <v>2.1659999999980299</v>
      </c>
      <c r="I80" s="188">
        <f t="shared" si="12"/>
        <v>0.11399999999989634</v>
      </c>
      <c r="J80" s="189" t="s">
        <v>171</v>
      </c>
      <c r="K80" s="189">
        <f t="shared" si="9"/>
        <v>7.5</v>
      </c>
      <c r="L80" s="189">
        <f t="shared" si="13"/>
        <v>25</v>
      </c>
      <c r="M80" s="190">
        <f t="shared" si="14"/>
        <v>2.5991999999976358</v>
      </c>
      <c r="N80" s="190">
        <f t="shared" si="15"/>
        <v>0.1367999999998756</v>
      </c>
      <c r="O80" s="191">
        <f t="shared" si="16"/>
        <v>0.4331999999996059</v>
      </c>
      <c r="P80" s="192">
        <f t="shared" si="16"/>
        <v>2.2799999999979267E-2</v>
      </c>
    </row>
    <row r="81" spans="1:16" x14ac:dyDescent="0.3">
      <c r="A81" s="184" t="s">
        <v>129</v>
      </c>
      <c r="B81" s="185">
        <v>256.32</v>
      </c>
      <c r="C81" s="185">
        <v>256.33999999999997</v>
      </c>
      <c r="D81" s="185">
        <f t="shared" si="10"/>
        <v>1.999999999998181E-2</v>
      </c>
      <c r="E81" s="186">
        <v>6542</v>
      </c>
      <c r="F81" s="186">
        <v>35</v>
      </c>
      <c r="G81" s="187">
        <v>0.05</v>
      </c>
      <c r="H81" s="188">
        <f t="shared" si="11"/>
        <v>3.1074499999971734</v>
      </c>
      <c r="I81" s="188">
        <f t="shared" si="12"/>
        <v>0.16354999999985126</v>
      </c>
      <c r="J81" s="189" t="s">
        <v>171</v>
      </c>
      <c r="K81" s="189">
        <f t="shared" si="9"/>
        <v>7.5</v>
      </c>
      <c r="L81" s="189">
        <f t="shared" si="13"/>
        <v>32.5</v>
      </c>
      <c r="M81" s="190">
        <f t="shared" si="14"/>
        <v>3.8245538461503674</v>
      </c>
      <c r="N81" s="190">
        <f t="shared" si="15"/>
        <v>0.20129230769212464</v>
      </c>
      <c r="O81" s="191">
        <f t="shared" si="16"/>
        <v>0.717103846153194</v>
      </c>
      <c r="P81" s="192">
        <f t="shared" si="16"/>
        <v>3.774230769227338E-2</v>
      </c>
    </row>
    <row r="82" spans="1:16" x14ac:dyDescent="0.3">
      <c r="A82" s="184" t="s">
        <v>129</v>
      </c>
      <c r="B82" s="185">
        <v>256.33999999999997</v>
      </c>
      <c r="C82" s="185">
        <v>256.37799999999999</v>
      </c>
      <c r="D82" s="185">
        <f t="shared" si="10"/>
        <v>3.8000000000010914E-2</v>
      </c>
      <c r="E82" s="186">
        <v>7790</v>
      </c>
      <c r="F82" s="186">
        <v>35</v>
      </c>
      <c r="G82" s="187">
        <v>0.05</v>
      </c>
      <c r="H82" s="188">
        <f t="shared" si="11"/>
        <v>7.0304750000020189</v>
      </c>
      <c r="I82" s="188">
        <f t="shared" si="12"/>
        <v>0.3700250000001063</v>
      </c>
      <c r="J82" s="189" t="s">
        <v>171</v>
      </c>
      <c r="K82" s="189">
        <f t="shared" si="9"/>
        <v>7.5</v>
      </c>
      <c r="L82" s="189">
        <f t="shared" si="13"/>
        <v>32.5</v>
      </c>
      <c r="M82" s="190">
        <f t="shared" si="14"/>
        <v>8.6528923076947937</v>
      </c>
      <c r="N82" s="190">
        <f t="shared" si="15"/>
        <v>0.4554153846155154</v>
      </c>
      <c r="O82" s="191">
        <f t="shared" si="16"/>
        <v>1.6224173076927748</v>
      </c>
      <c r="P82" s="192">
        <f t="shared" si="16"/>
        <v>8.5390384615409098E-2</v>
      </c>
    </row>
    <row r="83" spans="1:16" x14ac:dyDescent="0.3">
      <c r="A83" s="184" t="s">
        <v>129</v>
      </c>
      <c r="B83" s="185">
        <v>256.37799999999999</v>
      </c>
      <c r="C83" s="185">
        <v>256.39</v>
      </c>
      <c r="D83" s="185">
        <f t="shared" si="10"/>
        <v>1.2000000000000455E-2</v>
      </c>
      <c r="E83" s="186">
        <v>7790</v>
      </c>
      <c r="F83" s="186">
        <v>35</v>
      </c>
      <c r="G83" s="187">
        <v>0.05</v>
      </c>
      <c r="H83" s="188">
        <f t="shared" si="11"/>
        <v>2.2201500000000842</v>
      </c>
      <c r="I83" s="188">
        <f t="shared" si="12"/>
        <v>0.11685000000000445</v>
      </c>
      <c r="J83" s="189" t="s">
        <v>171</v>
      </c>
      <c r="K83" s="189">
        <f t="shared" si="9"/>
        <v>7.5</v>
      </c>
      <c r="L83" s="189">
        <f t="shared" si="13"/>
        <v>32.5</v>
      </c>
      <c r="M83" s="190">
        <f t="shared" si="14"/>
        <v>2.7324923076924108</v>
      </c>
      <c r="N83" s="190">
        <f t="shared" si="15"/>
        <v>0.14381538461539009</v>
      </c>
      <c r="O83" s="191">
        <f t="shared" si="16"/>
        <v>0.51234230769232658</v>
      </c>
      <c r="P83" s="192">
        <f t="shared" si="16"/>
        <v>2.696538461538564E-2</v>
      </c>
    </row>
    <row r="84" spans="1:16" x14ac:dyDescent="0.3">
      <c r="A84" s="184" t="s">
        <v>129</v>
      </c>
      <c r="B84" s="185">
        <v>256.39</v>
      </c>
      <c r="C84" s="185">
        <v>256.44</v>
      </c>
      <c r="D84" s="185">
        <f t="shared" si="10"/>
        <v>5.0000000000011369E-2</v>
      </c>
      <c r="E84" s="186">
        <v>7790</v>
      </c>
      <c r="F84" s="186">
        <v>35</v>
      </c>
      <c r="G84" s="187">
        <v>0.05</v>
      </c>
      <c r="H84" s="188">
        <f t="shared" si="11"/>
        <v>9.2506250000021026</v>
      </c>
      <c r="I84" s="188">
        <f t="shared" si="12"/>
        <v>0.48687500000011069</v>
      </c>
      <c r="J84" s="189" t="s">
        <v>171</v>
      </c>
      <c r="K84" s="189">
        <f t="shared" si="9"/>
        <v>7.5</v>
      </c>
      <c r="L84" s="189">
        <f t="shared" si="13"/>
        <v>32.5</v>
      </c>
      <c r="M84" s="190">
        <f t="shared" si="14"/>
        <v>11.385384615387203</v>
      </c>
      <c r="N84" s="190">
        <f t="shared" si="15"/>
        <v>0.59923076923090546</v>
      </c>
      <c r="O84" s="191">
        <f t="shared" si="16"/>
        <v>2.1347596153851001</v>
      </c>
      <c r="P84" s="192">
        <f t="shared" si="16"/>
        <v>0.11235576923079477</v>
      </c>
    </row>
    <row r="85" spans="1:16" x14ac:dyDescent="0.3">
      <c r="A85" s="184" t="s">
        <v>129</v>
      </c>
      <c r="B85" s="185">
        <v>256.44</v>
      </c>
      <c r="C85" s="185">
        <v>256.56900000000002</v>
      </c>
      <c r="D85" s="185">
        <f t="shared" si="10"/>
        <v>0.1290000000000191</v>
      </c>
      <c r="E85" s="186">
        <v>7790</v>
      </c>
      <c r="F85" s="186">
        <v>35</v>
      </c>
      <c r="G85" s="187">
        <v>0.05</v>
      </c>
      <c r="H85" s="188">
        <f t="shared" si="11"/>
        <v>23.866612500003534</v>
      </c>
      <c r="I85" s="188">
        <f t="shared" si="12"/>
        <v>1.256137500000186</v>
      </c>
      <c r="J85" s="189" t="s">
        <v>171</v>
      </c>
      <c r="K85" s="189">
        <f t="shared" si="9"/>
        <v>7.5</v>
      </c>
      <c r="L85" s="189">
        <f t="shared" si="13"/>
        <v>32.5</v>
      </c>
      <c r="M85" s="190">
        <f t="shared" si="14"/>
        <v>29.374292307696656</v>
      </c>
      <c r="N85" s="190">
        <f t="shared" si="15"/>
        <v>1.5460153846156135</v>
      </c>
      <c r="O85" s="191">
        <f t="shared" si="16"/>
        <v>5.5076798076931226</v>
      </c>
      <c r="P85" s="192">
        <f t="shared" si="16"/>
        <v>0.28987788461542752</v>
      </c>
    </row>
    <row r="86" spans="1:16" x14ac:dyDescent="0.3">
      <c r="A86" s="184" t="s">
        <v>129</v>
      </c>
      <c r="B86" s="185">
        <v>256.56900000000002</v>
      </c>
      <c r="C86" s="185">
        <v>256.58999999999997</v>
      </c>
      <c r="D86" s="185">
        <f t="shared" si="10"/>
        <v>2.0999999999958163E-2</v>
      </c>
      <c r="E86" s="186">
        <v>7790</v>
      </c>
      <c r="F86" s="186">
        <v>35</v>
      </c>
      <c r="G86" s="187">
        <v>0.05</v>
      </c>
      <c r="H86" s="188">
        <f t="shared" si="11"/>
        <v>3.8852624999922596</v>
      </c>
      <c r="I86" s="188">
        <f t="shared" si="12"/>
        <v>0.20448749999959265</v>
      </c>
      <c r="J86" s="189" t="s">
        <v>171</v>
      </c>
      <c r="K86" s="189">
        <f t="shared" si="9"/>
        <v>7.5</v>
      </c>
      <c r="L86" s="189">
        <f t="shared" si="13"/>
        <v>32.5</v>
      </c>
      <c r="M86" s="190">
        <f t="shared" si="14"/>
        <v>4.7818615384520111</v>
      </c>
      <c r="N86" s="190">
        <f t="shared" si="15"/>
        <v>0.25167692307642175</v>
      </c>
      <c r="O86" s="191">
        <f t="shared" si="16"/>
        <v>0.89659903845975153</v>
      </c>
      <c r="P86" s="192">
        <f t="shared" si="16"/>
        <v>4.7189423076829107E-2</v>
      </c>
    </row>
    <row r="87" spans="1:16" x14ac:dyDescent="0.3">
      <c r="A87" s="184" t="s">
        <v>129</v>
      </c>
      <c r="B87" s="185">
        <v>256.58999999999997</v>
      </c>
      <c r="C87" s="185">
        <v>256.61</v>
      </c>
      <c r="D87" s="185">
        <f t="shared" si="10"/>
        <v>2.0000000000038654E-2</v>
      </c>
      <c r="E87" s="186">
        <v>7790</v>
      </c>
      <c r="F87" s="186">
        <v>35</v>
      </c>
      <c r="G87" s="187">
        <v>0.05</v>
      </c>
      <c r="H87" s="188">
        <f t="shared" si="11"/>
        <v>3.7002500000071512</v>
      </c>
      <c r="I87" s="188">
        <f t="shared" si="12"/>
        <v>0.1947500000003764</v>
      </c>
      <c r="J87" s="189" t="s">
        <v>171</v>
      </c>
      <c r="K87" s="189">
        <f t="shared" si="9"/>
        <v>7.5</v>
      </c>
      <c r="L87" s="189">
        <f t="shared" si="13"/>
        <v>32.5</v>
      </c>
      <c r="M87" s="190">
        <f t="shared" si="14"/>
        <v>4.5541538461626478</v>
      </c>
      <c r="N87" s="190">
        <f t="shared" si="15"/>
        <v>0.23969230769277095</v>
      </c>
      <c r="O87" s="191">
        <f t="shared" si="16"/>
        <v>0.85390384615549664</v>
      </c>
      <c r="P87" s="192">
        <f t="shared" si="16"/>
        <v>4.4942307692394545E-2</v>
      </c>
    </row>
    <row r="88" spans="1:16" x14ac:dyDescent="0.3">
      <c r="A88" s="184" t="s">
        <v>129</v>
      </c>
      <c r="B88" s="185">
        <v>256.61</v>
      </c>
      <c r="C88" s="185">
        <v>256.68</v>
      </c>
      <c r="D88" s="185">
        <f t="shared" si="10"/>
        <v>6.9999999999993179E-2</v>
      </c>
      <c r="E88" s="186">
        <v>7790</v>
      </c>
      <c r="F88" s="186">
        <v>35</v>
      </c>
      <c r="G88" s="187">
        <v>0.05</v>
      </c>
      <c r="H88" s="188">
        <f t="shared" si="11"/>
        <v>12.950874999998737</v>
      </c>
      <c r="I88" s="188">
        <f t="shared" si="12"/>
        <v>0.68162499999993365</v>
      </c>
      <c r="J88" s="189" t="s">
        <v>171</v>
      </c>
      <c r="K88" s="189">
        <f t="shared" si="9"/>
        <v>7.5</v>
      </c>
      <c r="L88" s="189">
        <f t="shared" si="13"/>
        <v>32.5</v>
      </c>
      <c r="M88" s="190">
        <f t="shared" si="14"/>
        <v>15.939538461536907</v>
      </c>
      <c r="N88" s="190">
        <f t="shared" si="15"/>
        <v>0.83892307692299528</v>
      </c>
      <c r="O88" s="191">
        <f t="shared" si="16"/>
        <v>2.9886634615381702</v>
      </c>
      <c r="P88" s="192">
        <f t="shared" si="16"/>
        <v>0.15729807692306164</v>
      </c>
    </row>
    <row r="89" spans="1:16" x14ac:dyDescent="0.3">
      <c r="A89" s="184" t="s">
        <v>129</v>
      </c>
      <c r="B89" s="185">
        <v>256.68</v>
      </c>
      <c r="C89" s="185">
        <v>256.74</v>
      </c>
      <c r="D89" s="185">
        <f t="shared" si="10"/>
        <v>6.0000000000002274E-2</v>
      </c>
      <c r="E89" s="186">
        <v>7790</v>
      </c>
      <c r="F89" s="186">
        <v>35</v>
      </c>
      <c r="G89" s="187">
        <v>0.05</v>
      </c>
      <c r="H89" s="188">
        <f t="shared" si="11"/>
        <v>11.100750000000421</v>
      </c>
      <c r="I89" s="188">
        <f t="shared" si="12"/>
        <v>0.58425000000002214</v>
      </c>
      <c r="J89" s="189" t="s">
        <v>171</v>
      </c>
      <c r="K89" s="189">
        <f t="shared" si="9"/>
        <v>7.5</v>
      </c>
      <c r="L89" s="189">
        <f t="shared" si="13"/>
        <v>32.5</v>
      </c>
      <c r="M89" s="190">
        <f t="shared" si="14"/>
        <v>13.662461538462056</v>
      </c>
      <c r="N89" s="190">
        <f t="shared" si="15"/>
        <v>0.71907692307695037</v>
      </c>
      <c r="O89" s="191">
        <f t="shared" si="16"/>
        <v>2.5617115384616351</v>
      </c>
      <c r="P89" s="192">
        <f t="shared" si="16"/>
        <v>0.13482692307692823</v>
      </c>
    </row>
    <row r="90" spans="1:16" x14ac:dyDescent="0.3">
      <c r="A90" s="184" t="s">
        <v>129</v>
      </c>
      <c r="B90" s="185">
        <v>256.74</v>
      </c>
      <c r="C90" s="185">
        <v>256.75</v>
      </c>
      <c r="D90" s="185">
        <f t="shared" si="10"/>
        <v>9.9999999999909051E-3</v>
      </c>
      <c r="E90" s="186">
        <v>7790</v>
      </c>
      <c r="F90" s="186">
        <v>35</v>
      </c>
      <c r="G90" s="187">
        <v>0.05</v>
      </c>
      <c r="H90" s="188">
        <f t="shared" si="11"/>
        <v>1.8501249999983174</v>
      </c>
      <c r="I90" s="188">
        <f t="shared" si="12"/>
        <v>9.7374999999911449E-2</v>
      </c>
      <c r="J90" s="189" t="s">
        <v>171</v>
      </c>
      <c r="K90" s="189">
        <f t="shared" si="9"/>
        <v>7.5</v>
      </c>
      <c r="L90" s="189">
        <f t="shared" si="13"/>
        <v>32.5</v>
      </c>
      <c r="M90" s="190">
        <f t="shared" si="14"/>
        <v>2.2770769230748522</v>
      </c>
      <c r="N90" s="190">
        <f t="shared" si="15"/>
        <v>0.11984615384604486</v>
      </c>
      <c r="O90" s="191">
        <f t="shared" si="16"/>
        <v>0.42695192307653484</v>
      </c>
      <c r="P90" s="192">
        <f t="shared" si="16"/>
        <v>2.2471153846133407E-2</v>
      </c>
    </row>
    <row r="91" spans="1:16" x14ac:dyDescent="0.3">
      <c r="A91" s="184" t="s">
        <v>129</v>
      </c>
      <c r="B91" s="185">
        <v>256.75</v>
      </c>
      <c r="C91" s="185">
        <v>256.81</v>
      </c>
      <c r="D91" s="185">
        <f t="shared" si="10"/>
        <v>6.0000000000002274E-2</v>
      </c>
      <c r="E91" s="186">
        <v>7790</v>
      </c>
      <c r="F91" s="186">
        <v>35</v>
      </c>
      <c r="G91" s="187">
        <v>0.05</v>
      </c>
      <c r="H91" s="188">
        <f t="shared" si="11"/>
        <v>11.100750000000421</v>
      </c>
      <c r="I91" s="188">
        <f t="shared" si="12"/>
        <v>0.58425000000002214</v>
      </c>
      <c r="J91" s="189" t="s">
        <v>171</v>
      </c>
      <c r="K91" s="189">
        <f t="shared" si="9"/>
        <v>7.5</v>
      </c>
      <c r="L91" s="189">
        <f t="shared" si="13"/>
        <v>32.5</v>
      </c>
      <c r="M91" s="190">
        <f t="shared" si="14"/>
        <v>13.662461538462056</v>
      </c>
      <c r="N91" s="190">
        <f t="shared" si="15"/>
        <v>0.71907692307695037</v>
      </c>
      <c r="O91" s="191">
        <f t="shared" si="16"/>
        <v>2.5617115384616351</v>
      </c>
      <c r="P91" s="192">
        <f t="shared" si="16"/>
        <v>0.13482692307692823</v>
      </c>
    </row>
    <row r="92" spans="1:16" x14ac:dyDescent="0.3">
      <c r="A92" s="184" t="s">
        <v>129</v>
      </c>
      <c r="B92" s="185">
        <v>256.81</v>
      </c>
      <c r="C92" s="185">
        <v>256.82</v>
      </c>
      <c r="D92" s="185">
        <f t="shared" si="10"/>
        <v>9.9999999999909051E-3</v>
      </c>
      <c r="E92" s="186">
        <v>6900</v>
      </c>
      <c r="F92" s="186">
        <v>35</v>
      </c>
      <c r="G92" s="187">
        <v>0.05</v>
      </c>
      <c r="H92" s="188">
        <f t="shared" si="11"/>
        <v>1.6387499999985096</v>
      </c>
      <c r="I92" s="188">
        <f t="shared" si="12"/>
        <v>8.624999999992157E-2</v>
      </c>
      <c r="J92" s="189" t="s">
        <v>171</v>
      </c>
      <c r="K92" s="189">
        <f t="shared" si="9"/>
        <v>7.5</v>
      </c>
      <c r="L92" s="189">
        <f t="shared" si="13"/>
        <v>32.5</v>
      </c>
      <c r="M92" s="190">
        <f t="shared" si="14"/>
        <v>2.0169230769212425</v>
      </c>
      <c r="N92" s="190">
        <f t="shared" si="15"/>
        <v>0.10615384615374962</v>
      </c>
      <c r="O92" s="191">
        <f t="shared" si="16"/>
        <v>0.37817307692273294</v>
      </c>
      <c r="P92" s="192">
        <f t="shared" si="16"/>
        <v>1.990384615382805E-2</v>
      </c>
    </row>
    <row r="93" spans="1:16" x14ac:dyDescent="0.3">
      <c r="A93" s="184" t="s">
        <v>129</v>
      </c>
      <c r="B93" s="185">
        <v>256.82</v>
      </c>
      <c r="C93" s="185">
        <v>256.93200000000002</v>
      </c>
      <c r="D93" s="185">
        <f t="shared" si="10"/>
        <v>0.11200000000002319</v>
      </c>
      <c r="E93" s="186">
        <v>6900</v>
      </c>
      <c r="F93" s="186">
        <v>35</v>
      </c>
      <c r="G93" s="187">
        <v>0.05</v>
      </c>
      <c r="H93" s="188">
        <f t="shared" si="11"/>
        <v>18.354000000003801</v>
      </c>
      <c r="I93" s="188">
        <f t="shared" si="12"/>
        <v>0.96600000000020003</v>
      </c>
      <c r="J93" s="189" t="s">
        <v>171</v>
      </c>
      <c r="K93" s="189">
        <f t="shared" si="9"/>
        <v>7.5</v>
      </c>
      <c r="L93" s="189">
        <f t="shared" si="13"/>
        <v>32.5</v>
      </c>
      <c r="M93" s="190">
        <f t="shared" si="14"/>
        <v>22.589538461543139</v>
      </c>
      <c r="N93" s="190">
        <f t="shared" si="15"/>
        <v>1.1889230769233232</v>
      </c>
      <c r="O93" s="191">
        <f t="shared" si="16"/>
        <v>4.2355384615393383</v>
      </c>
      <c r="P93" s="192">
        <f t="shared" si="16"/>
        <v>0.22292307692312319</v>
      </c>
    </row>
    <row r="94" spans="1:16" x14ac:dyDescent="0.3">
      <c r="A94" s="184" t="s">
        <v>129</v>
      </c>
      <c r="B94" s="185">
        <v>256.93200000000002</v>
      </c>
      <c r="C94" s="185">
        <v>256.99</v>
      </c>
      <c r="D94" s="185">
        <f t="shared" si="10"/>
        <v>5.7999999999992724E-2</v>
      </c>
      <c r="E94" s="186">
        <v>6900</v>
      </c>
      <c r="F94" s="186">
        <v>45</v>
      </c>
      <c r="G94" s="187">
        <v>0.05</v>
      </c>
      <c r="H94" s="188">
        <f t="shared" si="11"/>
        <v>7.6037999999990458</v>
      </c>
      <c r="I94" s="188">
        <f t="shared" si="12"/>
        <v>0.40019999999994982</v>
      </c>
      <c r="J94" s="189" t="s">
        <v>171</v>
      </c>
      <c r="K94" s="189">
        <f t="shared" si="9"/>
        <v>7.5</v>
      </c>
      <c r="L94" s="189">
        <f t="shared" si="13"/>
        <v>42.5</v>
      </c>
      <c r="M94" s="190">
        <f t="shared" si="14"/>
        <v>8.9456470588224075</v>
      </c>
      <c r="N94" s="190">
        <f t="shared" si="15"/>
        <v>0.47082352941170563</v>
      </c>
      <c r="O94" s="191">
        <f t="shared" si="16"/>
        <v>1.3418470588233617</v>
      </c>
      <c r="P94" s="192">
        <f t="shared" si="16"/>
        <v>7.0623529411755814E-2</v>
      </c>
    </row>
    <row r="95" spans="1:16" x14ac:dyDescent="0.3">
      <c r="A95" s="184" t="s">
        <v>129</v>
      </c>
      <c r="B95" s="185">
        <v>256.99</v>
      </c>
      <c r="C95" s="185">
        <v>257.27</v>
      </c>
      <c r="D95" s="185">
        <f t="shared" si="10"/>
        <v>0.27999999999997272</v>
      </c>
      <c r="E95" s="186">
        <v>6900</v>
      </c>
      <c r="F95" s="186">
        <v>45</v>
      </c>
      <c r="G95" s="187">
        <v>0.05</v>
      </c>
      <c r="H95" s="188">
        <f t="shared" si="11"/>
        <v>36.707999999996424</v>
      </c>
      <c r="I95" s="188">
        <f t="shared" si="12"/>
        <v>1.9319999999998121</v>
      </c>
      <c r="J95" s="189" t="s">
        <v>171</v>
      </c>
      <c r="K95" s="189">
        <f t="shared" si="9"/>
        <v>7.5</v>
      </c>
      <c r="L95" s="189">
        <f t="shared" si="13"/>
        <v>42.5</v>
      </c>
      <c r="M95" s="190">
        <f t="shared" si="14"/>
        <v>43.185882352936972</v>
      </c>
      <c r="N95" s="190">
        <f t="shared" si="15"/>
        <v>2.2729411764703671</v>
      </c>
      <c r="O95" s="191">
        <f t="shared" si="16"/>
        <v>6.4778823529405472</v>
      </c>
      <c r="P95" s="192">
        <f t="shared" si="16"/>
        <v>0.340941176470555</v>
      </c>
    </row>
    <row r="96" spans="1:16" x14ac:dyDescent="0.3">
      <c r="A96" s="184" t="s">
        <v>129</v>
      </c>
      <c r="B96" s="185">
        <v>257.27</v>
      </c>
      <c r="C96" s="185">
        <v>257.32</v>
      </c>
      <c r="D96" s="185">
        <f t="shared" si="10"/>
        <v>5.0000000000011369E-2</v>
      </c>
      <c r="E96" s="186">
        <v>6385</v>
      </c>
      <c r="F96" s="186">
        <v>45</v>
      </c>
      <c r="G96" s="187">
        <v>0.05</v>
      </c>
      <c r="H96" s="188">
        <f t="shared" si="11"/>
        <v>6.0657500000013798</v>
      </c>
      <c r="I96" s="188">
        <f t="shared" si="12"/>
        <v>0.31925000000007264</v>
      </c>
      <c r="J96" s="189" t="s">
        <v>171</v>
      </c>
      <c r="K96" s="189">
        <f t="shared" si="9"/>
        <v>7.5</v>
      </c>
      <c r="L96" s="189">
        <f t="shared" si="13"/>
        <v>42.5</v>
      </c>
      <c r="M96" s="190">
        <f t="shared" si="14"/>
        <v>7.1361764705898567</v>
      </c>
      <c r="N96" s="190">
        <f t="shared" si="15"/>
        <v>0.3755882352942031</v>
      </c>
      <c r="O96" s="191">
        <f t="shared" si="16"/>
        <v>1.070426470588477</v>
      </c>
      <c r="P96" s="192">
        <f t="shared" si="16"/>
        <v>5.6338235294130456E-2</v>
      </c>
    </row>
    <row r="97" spans="1:16" x14ac:dyDescent="0.3">
      <c r="A97" s="184" t="s">
        <v>129</v>
      </c>
      <c r="B97" s="185">
        <v>257.32</v>
      </c>
      <c r="C97" s="185">
        <v>257.39999999999998</v>
      </c>
      <c r="D97" s="185">
        <f t="shared" si="10"/>
        <v>7.9999999999984084E-2</v>
      </c>
      <c r="E97" s="186">
        <v>6385</v>
      </c>
      <c r="F97" s="186">
        <v>45</v>
      </c>
      <c r="G97" s="187">
        <v>0.05</v>
      </c>
      <c r="H97" s="188">
        <f t="shared" si="11"/>
        <v>9.7051999999980687</v>
      </c>
      <c r="I97" s="188">
        <f t="shared" si="12"/>
        <v>0.51079999999989845</v>
      </c>
      <c r="J97" s="189" t="s">
        <v>171</v>
      </c>
      <c r="K97" s="189">
        <f t="shared" si="9"/>
        <v>7.5</v>
      </c>
      <c r="L97" s="189">
        <f t="shared" si="13"/>
        <v>42.5</v>
      </c>
      <c r="M97" s="190">
        <f t="shared" si="14"/>
        <v>11.417882352938904</v>
      </c>
      <c r="N97" s="190">
        <f t="shared" si="15"/>
        <v>0.60094117647046874</v>
      </c>
      <c r="O97" s="191">
        <f t="shared" si="16"/>
        <v>1.7126823529408348</v>
      </c>
      <c r="P97" s="192">
        <f t="shared" si="16"/>
        <v>9.0141176470570294E-2</v>
      </c>
    </row>
    <row r="98" spans="1:16" x14ac:dyDescent="0.3">
      <c r="A98" s="184" t="s">
        <v>129</v>
      </c>
      <c r="B98" s="185">
        <v>257.39999999999998</v>
      </c>
      <c r="C98" s="185">
        <v>257.47000000000003</v>
      </c>
      <c r="D98" s="185">
        <f t="shared" si="10"/>
        <v>7.0000000000050022E-2</v>
      </c>
      <c r="E98" s="186">
        <v>6385</v>
      </c>
      <c r="F98" s="186">
        <v>45</v>
      </c>
      <c r="G98" s="187">
        <v>0.05</v>
      </c>
      <c r="H98" s="188">
        <f t="shared" si="11"/>
        <v>8.492050000006067</v>
      </c>
      <c r="I98" s="188">
        <f t="shared" si="12"/>
        <v>0.44695000000031937</v>
      </c>
      <c r="J98" s="189" t="s">
        <v>171</v>
      </c>
      <c r="K98" s="189">
        <f t="shared" si="9"/>
        <v>7.5</v>
      </c>
      <c r="L98" s="189">
        <f t="shared" si="13"/>
        <v>42.5</v>
      </c>
      <c r="M98" s="190">
        <f t="shared" si="14"/>
        <v>9.9906470588306675</v>
      </c>
      <c r="N98" s="190">
        <f t="shared" si="15"/>
        <v>0.5258235294121405</v>
      </c>
      <c r="O98" s="191">
        <f t="shared" si="16"/>
        <v>1.4985970588246005</v>
      </c>
      <c r="P98" s="192">
        <f t="shared" si="16"/>
        <v>7.8873529411821131E-2</v>
      </c>
    </row>
    <row r="99" spans="1:16" x14ac:dyDescent="0.3">
      <c r="A99" s="184" t="s">
        <v>129</v>
      </c>
      <c r="B99" s="185">
        <v>257.47000000000003</v>
      </c>
      <c r="C99" s="185">
        <v>257.54000000000002</v>
      </c>
      <c r="D99" s="185">
        <f t="shared" si="10"/>
        <v>6.9999999999993179E-2</v>
      </c>
      <c r="E99" s="186">
        <v>6385</v>
      </c>
      <c r="F99" s="186">
        <v>45</v>
      </c>
      <c r="G99" s="187">
        <v>0.05</v>
      </c>
      <c r="H99" s="188">
        <f t="shared" si="11"/>
        <v>8.492049999999173</v>
      </c>
      <c r="I99" s="188">
        <f t="shared" si="12"/>
        <v>0.44694999999995644</v>
      </c>
      <c r="J99" s="189" t="s">
        <v>171</v>
      </c>
      <c r="K99" s="189">
        <f t="shared" ref="K99:K130" si="17">VLOOKUP(J99,SD,2,FALSE)</f>
        <v>7.5</v>
      </c>
      <c r="L99" s="189">
        <f t="shared" si="13"/>
        <v>42.5</v>
      </c>
      <c r="M99" s="190">
        <f t="shared" si="14"/>
        <v>9.9906470588225567</v>
      </c>
      <c r="N99" s="190">
        <f t="shared" si="15"/>
        <v>0.52582352941171351</v>
      </c>
      <c r="O99" s="191">
        <f t="shared" si="16"/>
        <v>1.4985970588233837</v>
      </c>
      <c r="P99" s="192">
        <f t="shared" si="16"/>
        <v>7.8873529411757071E-2</v>
      </c>
    </row>
    <row r="100" spans="1:16" x14ac:dyDescent="0.3">
      <c r="A100" s="184" t="s">
        <v>129</v>
      </c>
      <c r="B100" s="185">
        <v>257.54000000000002</v>
      </c>
      <c r="C100" s="185">
        <v>257.82</v>
      </c>
      <c r="D100" s="185">
        <f t="shared" si="10"/>
        <v>0.27999999999997272</v>
      </c>
      <c r="E100" s="186">
        <v>5870</v>
      </c>
      <c r="F100" s="186">
        <v>45</v>
      </c>
      <c r="G100" s="187">
        <v>0.05</v>
      </c>
      <c r="H100" s="188">
        <f t="shared" si="11"/>
        <v>31.228399999996956</v>
      </c>
      <c r="I100" s="188">
        <f t="shared" si="12"/>
        <v>1.6435999999998399</v>
      </c>
      <c r="J100" s="189" t="s">
        <v>171</v>
      </c>
      <c r="K100" s="189">
        <f t="shared" si="17"/>
        <v>7.5</v>
      </c>
      <c r="L100" s="189">
        <f t="shared" si="13"/>
        <v>42.5</v>
      </c>
      <c r="M100" s="190">
        <f t="shared" si="14"/>
        <v>36.739294117643482</v>
      </c>
      <c r="N100" s="190">
        <f t="shared" si="15"/>
        <v>1.933647058823341</v>
      </c>
      <c r="O100" s="191">
        <f t="shared" si="16"/>
        <v>5.5108941176465258</v>
      </c>
      <c r="P100" s="192">
        <f t="shared" si="16"/>
        <v>0.29004705882350112</v>
      </c>
    </row>
    <row r="101" spans="1:16" x14ac:dyDescent="0.3">
      <c r="A101" s="184" t="s">
        <v>129</v>
      </c>
      <c r="B101" s="185">
        <v>257.82</v>
      </c>
      <c r="C101" s="185">
        <v>257.846</v>
      </c>
      <c r="D101" s="185">
        <f t="shared" si="10"/>
        <v>2.6000000000010459E-2</v>
      </c>
      <c r="E101" s="186">
        <v>5870</v>
      </c>
      <c r="F101" s="186">
        <v>45</v>
      </c>
      <c r="G101" s="187">
        <v>0.05</v>
      </c>
      <c r="H101" s="188">
        <f t="shared" si="11"/>
        <v>2.8997800000011664</v>
      </c>
      <c r="I101" s="188">
        <f t="shared" si="12"/>
        <v>0.1526200000000614</v>
      </c>
      <c r="J101" s="189" t="s">
        <v>171</v>
      </c>
      <c r="K101" s="189">
        <f t="shared" si="17"/>
        <v>7.5</v>
      </c>
      <c r="L101" s="189">
        <f t="shared" si="13"/>
        <v>42.5</v>
      </c>
      <c r="M101" s="190">
        <f t="shared" si="14"/>
        <v>3.4115058823543136</v>
      </c>
      <c r="N101" s="190">
        <f t="shared" si="15"/>
        <v>0.17955294117654283</v>
      </c>
      <c r="O101" s="191">
        <f t="shared" si="16"/>
        <v>0.5117258823531472</v>
      </c>
      <c r="P101" s="192">
        <f t="shared" si="16"/>
        <v>2.6932941176481429E-2</v>
      </c>
    </row>
    <row r="102" spans="1:16" x14ac:dyDescent="0.3">
      <c r="A102" s="184" t="s">
        <v>129</v>
      </c>
      <c r="B102" s="185">
        <v>257.846</v>
      </c>
      <c r="C102" s="185">
        <v>258.32</v>
      </c>
      <c r="D102" s="185">
        <f t="shared" si="10"/>
        <v>0.47399999999998954</v>
      </c>
      <c r="E102" s="186">
        <v>5870</v>
      </c>
      <c r="F102" s="186">
        <v>50</v>
      </c>
      <c r="G102" s="187">
        <v>0.05</v>
      </c>
      <c r="H102" s="188">
        <f t="shared" si="11"/>
        <v>48.059290909089853</v>
      </c>
      <c r="I102" s="188">
        <f t="shared" si="12"/>
        <v>2.5294363636363077</v>
      </c>
      <c r="J102" s="189" t="s">
        <v>171</v>
      </c>
      <c r="K102" s="189">
        <f t="shared" si="17"/>
        <v>7.5</v>
      </c>
      <c r="L102" s="189">
        <f t="shared" si="13"/>
        <v>47.5</v>
      </c>
      <c r="M102" s="190">
        <f t="shared" si="14"/>
        <v>55.647599999998775</v>
      </c>
      <c r="N102" s="190">
        <f t="shared" si="15"/>
        <v>2.9288210526315144</v>
      </c>
      <c r="O102" s="191">
        <f t="shared" si="16"/>
        <v>7.5883090909089219</v>
      </c>
      <c r="P102" s="192">
        <f t="shared" si="16"/>
        <v>0.39938468899520663</v>
      </c>
    </row>
    <row r="103" spans="1:16" x14ac:dyDescent="0.3">
      <c r="A103" s="184" t="s">
        <v>129</v>
      </c>
      <c r="B103" s="185">
        <v>258.32</v>
      </c>
      <c r="C103" s="185">
        <v>258.56099999999998</v>
      </c>
      <c r="D103" s="185">
        <f t="shared" si="10"/>
        <v>0.24099999999998545</v>
      </c>
      <c r="E103" s="186">
        <v>4510</v>
      </c>
      <c r="F103" s="186">
        <v>50</v>
      </c>
      <c r="G103" s="187">
        <v>0.05</v>
      </c>
      <c r="H103" s="188">
        <f t="shared" si="11"/>
        <v>18.773899999998868</v>
      </c>
      <c r="I103" s="188">
        <f t="shared" si="12"/>
        <v>0.98809999999994036</v>
      </c>
      <c r="J103" s="189" t="s">
        <v>171</v>
      </c>
      <c r="K103" s="189">
        <f t="shared" si="17"/>
        <v>7.5</v>
      </c>
      <c r="L103" s="189">
        <f t="shared" si="13"/>
        <v>47.5</v>
      </c>
      <c r="M103" s="190">
        <f t="shared" si="14"/>
        <v>21.738199999998688</v>
      </c>
      <c r="N103" s="190">
        <f t="shared" si="15"/>
        <v>1.1441157894736151</v>
      </c>
      <c r="O103" s="191">
        <f t="shared" si="16"/>
        <v>2.9642999999998203</v>
      </c>
      <c r="P103" s="192">
        <f t="shared" si="16"/>
        <v>0.15601578947367478</v>
      </c>
    </row>
    <row r="104" spans="1:16" x14ac:dyDescent="0.3">
      <c r="A104" s="184" t="s">
        <v>129</v>
      </c>
      <c r="B104" s="185">
        <v>258.56099999999998</v>
      </c>
      <c r="C104" s="185">
        <v>258.63</v>
      </c>
      <c r="D104" s="185">
        <f t="shared" si="10"/>
        <v>6.9000000000016826E-2</v>
      </c>
      <c r="E104" s="186">
        <v>4510</v>
      </c>
      <c r="F104" s="186">
        <v>50</v>
      </c>
      <c r="G104" s="187">
        <v>0.05</v>
      </c>
      <c r="H104" s="188">
        <f t="shared" si="11"/>
        <v>5.3751000000013098</v>
      </c>
      <c r="I104" s="188">
        <f t="shared" si="12"/>
        <v>0.28290000000006899</v>
      </c>
      <c r="J104" s="189" t="s">
        <v>171</v>
      </c>
      <c r="K104" s="189">
        <f t="shared" si="17"/>
        <v>7.5</v>
      </c>
      <c r="L104" s="189">
        <f t="shared" si="13"/>
        <v>47.5</v>
      </c>
      <c r="M104" s="190">
        <f t="shared" si="14"/>
        <v>6.2238000000015168</v>
      </c>
      <c r="N104" s="190">
        <f t="shared" si="15"/>
        <v>0.32756842105271144</v>
      </c>
      <c r="O104" s="191">
        <f t="shared" si="16"/>
        <v>0.84870000000020696</v>
      </c>
      <c r="P104" s="192">
        <f t="shared" si="16"/>
        <v>4.466842105264246E-2</v>
      </c>
    </row>
    <row r="105" spans="1:16" x14ac:dyDescent="0.3">
      <c r="A105" s="184" t="s">
        <v>129</v>
      </c>
      <c r="B105" s="185">
        <v>258.63</v>
      </c>
      <c r="C105" s="185">
        <v>258.82</v>
      </c>
      <c r="D105" s="185">
        <f t="shared" si="10"/>
        <v>0.18999999999999773</v>
      </c>
      <c r="E105" s="186">
        <v>4510</v>
      </c>
      <c r="F105" s="186">
        <v>50</v>
      </c>
      <c r="G105" s="187">
        <v>0.05</v>
      </c>
      <c r="H105" s="188">
        <f t="shared" si="11"/>
        <v>14.800999999999823</v>
      </c>
      <c r="I105" s="188">
        <f t="shared" si="12"/>
        <v>0.7789999999999907</v>
      </c>
      <c r="J105" s="189" t="s">
        <v>171</v>
      </c>
      <c r="K105" s="189">
        <f t="shared" si="17"/>
        <v>7.5</v>
      </c>
      <c r="L105" s="189">
        <f t="shared" si="13"/>
        <v>47.5</v>
      </c>
      <c r="M105" s="190">
        <f t="shared" si="14"/>
        <v>17.137999999999792</v>
      </c>
      <c r="N105" s="190">
        <f t="shared" si="15"/>
        <v>0.90199999999998925</v>
      </c>
      <c r="O105" s="191">
        <f t="shared" si="16"/>
        <v>2.3369999999999695</v>
      </c>
      <c r="P105" s="192">
        <f t="shared" si="16"/>
        <v>0.12299999999999855</v>
      </c>
    </row>
    <row r="106" spans="1:16" x14ac:dyDescent="0.3">
      <c r="A106" s="184" t="s">
        <v>129</v>
      </c>
      <c r="B106" s="185">
        <v>258.82</v>
      </c>
      <c r="C106" s="185">
        <v>258.83999999999997</v>
      </c>
      <c r="D106" s="185">
        <f t="shared" si="10"/>
        <v>1.999999999998181E-2</v>
      </c>
      <c r="E106" s="186">
        <v>4510</v>
      </c>
      <c r="F106" s="186">
        <v>50</v>
      </c>
      <c r="G106" s="187">
        <v>0.05</v>
      </c>
      <c r="H106" s="188">
        <f t="shared" si="11"/>
        <v>1.557999999998583</v>
      </c>
      <c r="I106" s="188">
        <f t="shared" si="12"/>
        <v>8.1999999999925424E-2</v>
      </c>
      <c r="J106" s="189" t="s">
        <v>171</v>
      </c>
      <c r="K106" s="189">
        <f t="shared" si="17"/>
        <v>7.5</v>
      </c>
      <c r="L106" s="189">
        <f t="shared" si="13"/>
        <v>47.5</v>
      </c>
      <c r="M106" s="190">
        <f t="shared" si="14"/>
        <v>1.8039999999983594</v>
      </c>
      <c r="N106" s="190">
        <f t="shared" si="15"/>
        <v>9.494736842096628E-2</v>
      </c>
      <c r="O106" s="191">
        <f t="shared" si="16"/>
        <v>0.2459999999997764</v>
      </c>
      <c r="P106" s="192">
        <f t="shared" si="16"/>
        <v>1.2947368421040856E-2</v>
      </c>
    </row>
    <row r="107" spans="1:16" x14ac:dyDescent="0.3">
      <c r="A107" s="184" t="s">
        <v>129</v>
      </c>
      <c r="B107" s="185">
        <v>258.83999999999997</v>
      </c>
      <c r="C107" s="185">
        <v>258.87</v>
      </c>
      <c r="D107" s="185">
        <f t="shared" si="10"/>
        <v>3.0000000000029559E-2</v>
      </c>
      <c r="E107" s="186">
        <v>4510</v>
      </c>
      <c r="F107" s="186">
        <v>50</v>
      </c>
      <c r="G107" s="187">
        <v>0.05</v>
      </c>
      <c r="H107" s="188">
        <f t="shared" si="11"/>
        <v>2.3370000000023028</v>
      </c>
      <c r="I107" s="188">
        <f t="shared" si="12"/>
        <v>0.12300000000012119</v>
      </c>
      <c r="J107" s="189" t="s">
        <v>171</v>
      </c>
      <c r="K107" s="189">
        <f t="shared" si="17"/>
        <v>7.5</v>
      </c>
      <c r="L107" s="189">
        <f t="shared" si="13"/>
        <v>47.5</v>
      </c>
      <c r="M107" s="190">
        <f t="shared" si="14"/>
        <v>2.7060000000026663</v>
      </c>
      <c r="N107" s="190">
        <f t="shared" si="15"/>
        <v>0.14242105263171928</v>
      </c>
      <c r="O107" s="191">
        <f t="shared" si="16"/>
        <v>0.36900000000036348</v>
      </c>
      <c r="P107" s="192">
        <f t="shared" si="16"/>
        <v>1.9421052631598087E-2</v>
      </c>
    </row>
    <row r="108" spans="1:16" x14ac:dyDescent="0.3">
      <c r="A108" s="184" t="s">
        <v>129</v>
      </c>
      <c r="B108" s="185">
        <v>258.87</v>
      </c>
      <c r="C108" s="185">
        <v>259.23</v>
      </c>
      <c r="D108" s="185">
        <f t="shared" si="10"/>
        <v>0.36000000000001364</v>
      </c>
      <c r="E108" s="186">
        <v>4510</v>
      </c>
      <c r="F108" s="186">
        <v>50</v>
      </c>
      <c r="G108" s="187">
        <v>0.05</v>
      </c>
      <c r="H108" s="188">
        <f t="shared" si="11"/>
        <v>28.044000000001063</v>
      </c>
      <c r="I108" s="188">
        <f t="shared" si="12"/>
        <v>1.4760000000000559</v>
      </c>
      <c r="J108" s="189" t="s">
        <v>171</v>
      </c>
      <c r="K108" s="189">
        <f t="shared" si="17"/>
        <v>7.5</v>
      </c>
      <c r="L108" s="189">
        <f t="shared" si="13"/>
        <v>47.5</v>
      </c>
      <c r="M108" s="190">
        <f t="shared" si="14"/>
        <v>32.472000000001231</v>
      </c>
      <c r="N108" s="190">
        <f t="shared" si="15"/>
        <v>1.7090526315790122</v>
      </c>
      <c r="O108" s="191">
        <f t="shared" si="16"/>
        <v>4.4280000000001678</v>
      </c>
      <c r="P108" s="192">
        <f t="shared" si="16"/>
        <v>0.23305263157895628</v>
      </c>
    </row>
    <row r="109" spans="1:16" x14ac:dyDescent="0.3">
      <c r="A109" s="184" t="s">
        <v>129</v>
      </c>
      <c r="B109" s="185">
        <v>259.23</v>
      </c>
      <c r="C109" s="185">
        <v>259.27</v>
      </c>
      <c r="D109" s="185">
        <f t="shared" si="10"/>
        <v>3.999999999996362E-2</v>
      </c>
      <c r="E109" s="186">
        <v>5620</v>
      </c>
      <c r="F109" s="186">
        <v>50</v>
      </c>
      <c r="G109" s="187">
        <v>0.05</v>
      </c>
      <c r="H109" s="188">
        <f t="shared" si="11"/>
        <v>3.8829090909055592</v>
      </c>
      <c r="I109" s="188">
        <f t="shared" si="12"/>
        <v>0.20436363636345053</v>
      </c>
      <c r="J109" s="189" t="s">
        <v>171</v>
      </c>
      <c r="K109" s="189">
        <f t="shared" si="17"/>
        <v>7.5</v>
      </c>
      <c r="L109" s="189">
        <f t="shared" si="13"/>
        <v>47.5</v>
      </c>
      <c r="M109" s="190">
        <f t="shared" si="14"/>
        <v>4.4959999999959104</v>
      </c>
      <c r="N109" s="190">
        <f t="shared" si="15"/>
        <v>0.23663157894715325</v>
      </c>
      <c r="O109" s="191">
        <f t="shared" si="16"/>
        <v>0.61309090909035113</v>
      </c>
      <c r="P109" s="192">
        <f t="shared" si="16"/>
        <v>3.2267942583702719E-2</v>
      </c>
    </row>
    <row r="110" spans="1:16" x14ac:dyDescent="0.3">
      <c r="A110" s="184" t="s">
        <v>129</v>
      </c>
      <c r="B110" s="185">
        <v>259.27</v>
      </c>
      <c r="C110" s="185">
        <v>259.32</v>
      </c>
      <c r="D110" s="185">
        <f t="shared" si="10"/>
        <v>5.0000000000011369E-2</v>
      </c>
      <c r="E110" s="186">
        <v>5585</v>
      </c>
      <c r="F110" s="186">
        <v>50</v>
      </c>
      <c r="G110" s="187">
        <v>0.05</v>
      </c>
      <c r="H110" s="188">
        <f t="shared" si="11"/>
        <v>4.8234090909101877</v>
      </c>
      <c r="I110" s="188">
        <f t="shared" si="12"/>
        <v>0.25386363636369413</v>
      </c>
      <c r="J110" s="189" t="s">
        <v>171</v>
      </c>
      <c r="K110" s="189">
        <f t="shared" si="17"/>
        <v>7.5</v>
      </c>
      <c r="L110" s="189">
        <f t="shared" si="13"/>
        <v>47.5</v>
      </c>
      <c r="M110" s="190">
        <f t="shared" si="14"/>
        <v>5.5850000000012692</v>
      </c>
      <c r="N110" s="190">
        <f t="shared" si="15"/>
        <v>0.29394736842111951</v>
      </c>
      <c r="O110" s="191">
        <f t="shared" si="16"/>
        <v>0.76159090909108151</v>
      </c>
      <c r="P110" s="192">
        <f t="shared" si="16"/>
        <v>4.0083732057425381E-2</v>
      </c>
    </row>
    <row r="111" spans="1:16" x14ac:dyDescent="0.3">
      <c r="A111" s="184" t="s">
        <v>129</v>
      </c>
      <c r="B111" s="185">
        <v>259.32</v>
      </c>
      <c r="C111" s="185">
        <v>259.37</v>
      </c>
      <c r="D111" s="185">
        <f t="shared" si="10"/>
        <v>5.0000000000011369E-2</v>
      </c>
      <c r="E111" s="186">
        <v>5585</v>
      </c>
      <c r="F111" s="186">
        <v>50</v>
      </c>
      <c r="G111" s="187">
        <v>0.05</v>
      </c>
      <c r="H111" s="188">
        <f t="shared" si="11"/>
        <v>4.8234090909101877</v>
      </c>
      <c r="I111" s="188">
        <f t="shared" si="12"/>
        <v>0.25386363636369413</v>
      </c>
      <c r="J111" s="189" t="s">
        <v>171</v>
      </c>
      <c r="K111" s="189">
        <f t="shared" si="17"/>
        <v>7.5</v>
      </c>
      <c r="L111" s="189">
        <f t="shared" si="13"/>
        <v>47.5</v>
      </c>
      <c r="M111" s="190">
        <f t="shared" si="14"/>
        <v>5.5850000000012692</v>
      </c>
      <c r="N111" s="190">
        <f t="shared" si="15"/>
        <v>0.29394736842111951</v>
      </c>
      <c r="O111" s="191">
        <f t="shared" si="16"/>
        <v>0.76159090909108151</v>
      </c>
      <c r="P111" s="192">
        <f t="shared" si="16"/>
        <v>4.0083732057425381E-2</v>
      </c>
    </row>
    <row r="112" spans="1:16" x14ac:dyDescent="0.3">
      <c r="A112" s="184" t="s">
        <v>129</v>
      </c>
      <c r="B112" s="185">
        <v>259.37</v>
      </c>
      <c r="C112" s="185">
        <v>259.38200000000001</v>
      </c>
      <c r="D112" s="185">
        <f t="shared" si="10"/>
        <v>1.2000000000000455E-2</v>
      </c>
      <c r="E112" s="186">
        <v>6000</v>
      </c>
      <c r="F112" s="186">
        <v>50</v>
      </c>
      <c r="G112" s="187">
        <v>0.05</v>
      </c>
      <c r="H112" s="188">
        <f t="shared" si="11"/>
        <v>1.2436363636364107</v>
      </c>
      <c r="I112" s="188">
        <f t="shared" si="12"/>
        <v>6.5454545454547944E-2</v>
      </c>
      <c r="J112" s="189" t="s">
        <v>171</v>
      </c>
      <c r="K112" s="189">
        <f t="shared" si="17"/>
        <v>7.5</v>
      </c>
      <c r="L112" s="189">
        <f t="shared" si="13"/>
        <v>47.5</v>
      </c>
      <c r="M112" s="190">
        <f t="shared" si="14"/>
        <v>1.4400000000000543</v>
      </c>
      <c r="N112" s="190">
        <f t="shared" si="15"/>
        <v>7.5789473684213404E-2</v>
      </c>
      <c r="O112" s="191">
        <f t="shared" si="16"/>
        <v>0.19636363636364362</v>
      </c>
      <c r="P112" s="192">
        <f t="shared" si="16"/>
        <v>1.033492822966546E-2</v>
      </c>
    </row>
    <row r="113" spans="1:16" x14ac:dyDescent="0.3">
      <c r="A113" s="184" t="s">
        <v>129</v>
      </c>
      <c r="B113" s="185">
        <v>259.38200000000001</v>
      </c>
      <c r="C113" s="185">
        <v>259.44</v>
      </c>
      <c r="D113" s="185">
        <f t="shared" si="10"/>
        <v>5.7999999999992724E-2</v>
      </c>
      <c r="E113" s="186">
        <v>6000</v>
      </c>
      <c r="F113" s="186">
        <v>50</v>
      </c>
      <c r="G113" s="187">
        <v>0.05</v>
      </c>
      <c r="H113" s="188">
        <f t="shared" si="11"/>
        <v>6.0109090909083367</v>
      </c>
      <c r="I113" s="188">
        <f t="shared" si="12"/>
        <v>0.31636363636359666</v>
      </c>
      <c r="J113" s="189" t="s">
        <v>171</v>
      </c>
      <c r="K113" s="189">
        <f t="shared" si="17"/>
        <v>7.5</v>
      </c>
      <c r="L113" s="189">
        <f t="shared" si="13"/>
        <v>47.5</v>
      </c>
      <c r="M113" s="190">
        <f t="shared" si="14"/>
        <v>6.9599999999991269</v>
      </c>
      <c r="N113" s="190">
        <f t="shared" si="15"/>
        <v>0.36631578947363824</v>
      </c>
      <c r="O113" s="191">
        <f t="shared" si="16"/>
        <v>0.94909090909079019</v>
      </c>
      <c r="P113" s="192">
        <f t="shared" si="16"/>
        <v>4.9952153110041586E-2</v>
      </c>
    </row>
    <row r="114" spans="1:16" x14ac:dyDescent="0.3">
      <c r="A114" s="184" t="s">
        <v>129</v>
      </c>
      <c r="B114" s="185">
        <v>259.44</v>
      </c>
      <c r="C114" s="185">
        <v>259.45999999999998</v>
      </c>
      <c r="D114" s="185">
        <f t="shared" si="10"/>
        <v>1.999999999998181E-2</v>
      </c>
      <c r="E114" s="186">
        <v>6040</v>
      </c>
      <c r="F114" s="186">
        <v>50</v>
      </c>
      <c r="G114" s="187">
        <v>0.05</v>
      </c>
      <c r="H114" s="188">
        <f t="shared" si="11"/>
        <v>2.0865454545435567</v>
      </c>
      <c r="I114" s="188">
        <f t="shared" si="12"/>
        <v>0.10981818181808195</v>
      </c>
      <c r="J114" s="189" t="s">
        <v>171</v>
      </c>
      <c r="K114" s="189">
        <f t="shared" si="17"/>
        <v>7.5</v>
      </c>
      <c r="L114" s="189">
        <f t="shared" si="13"/>
        <v>47.5</v>
      </c>
      <c r="M114" s="190">
        <f t="shared" si="14"/>
        <v>2.4159999999978026</v>
      </c>
      <c r="N114" s="190">
        <f t="shared" si="15"/>
        <v>0.12715789473672648</v>
      </c>
      <c r="O114" s="191">
        <f t="shared" si="16"/>
        <v>0.32945454545424591</v>
      </c>
      <c r="P114" s="192">
        <f t="shared" si="16"/>
        <v>1.7339712918644529E-2</v>
      </c>
    </row>
    <row r="115" spans="1:16" x14ac:dyDescent="0.3">
      <c r="A115" s="184" t="s">
        <v>129</v>
      </c>
      <c r="B115" s="185">
        <v>259.45999999999998</v>
      </c>
      <c r="C115" s="185">
        <v>259.47000000000003</v>
      </c>
      <c r="D115" s="185">
        <f t="shared" si="10"/>
        <v>1.0000000000047748E-2</v>
      </c>
      <c r="E115" s="186">
        <v>6040</v>
      </c>
      <c r="F115" s="186">
        <v>50</v>
      </c>
      <c r="G115" s="187">
        <v>0.05</v>
      </c>
      <c r="H115" s="188">
        <f t="shared" si="11"/>
        <v>1.0432727272777087</v>
      </c>
      <c r="I115" s="188">
        <f t="shared" si="12"/>
        <v>5.4909090909353094E-2</v>
      </c>
      <c r="J115" s="189" t="s">
        <v>171</v>
      </c>
      <c r="K115" s="189">
        <f t="shared" si="17"/>
        <v>7.5</v>
      </c>
      <c r="L115" s="189">
        <f t="shared" si="13"/>
        <v>47.5</v>
      </c>
      <c r="M115" s="190">
        <f t="shared" si="14"/>
        <v>1.208000000005768</v>
      </c>
      <c r="N115" s="190">
        <f t="shared" si="15"/>
        <v>6.3578947368724631E-2</v>
      </c>
      <c r="O115" s="191">
        <f t="shared" si="16"/>
        <v>0.16472727272805932</v>
      </c>
      <c r="P115" s="192">
        <f t="shared" si="16"/>
        <v>8.6698564593715374E-3</v>
      </c>
    </row>
    <row r="116" spans="1:16" x14ac:dyDescent="0.3">
      <c r="A116" s="184" t="s">
        <v>129</v>
      </c>
      <c r="B116" s="185">
        <v>259.47000000000003</v>
      </c>
      <c r="C116" s="185">
        <v>259.51900000000001</v>
      </c>
      <c r="D116" s="185">
        <f t="shared" si="10"/>
        <v>4.8999999999978172E-2</v>
      </c>
      <c r="E116" s="186">
        <v>6040</v>
      </c>
      <c r="F116" s="186">
        <v>50</v>
      </c>
      <c r="G116" s="187">
        <v>0.05</v>
      </c>
      <c r="H116" s="188">
        <f t="shared" si="11"/>
        <v>5.1120363636340862</v>
      </c>
      <c r="I116" s="188">
        <f t="shared" si="12"/>
        <v>0.26905454545442564</v>
      </c>
      <c r="J116" s="189" t="s">
        <v>171</v>
      </c>
      <c r="K116" s="189">
        <f t="shared" si="17"/>
        <v>7.5</v>
      </c>
      <c r="L116" s="189">
        <f t="shared" si="13"/>
        <v>47.5</v>
      </c>
      <c r="M116" s="190">
        <f t="shared" si="14"/>
        <v>5.919199999997363</v>
      </c>
      <c r="N116" s="190">
        <f t="shared" si="15"/>
        <v>0.31153684210512439</v>
      </c>
      <c r="O116" s="191">
        <f t="shared" si="16"/>
        <v>0.80716363636327682</v>
      </c>
      <c r="P116" s="192">
        <f t="shared" si="16"/>
        <v>4.2482296650698748E-2</v>
      </c>
    </row>
    <row r="117" spans="1:16" x14ac:dyDescent="0.3">
      <c r="A117" s="184" t="s">
        <v>129</v>
      </c>
      <c r="B117" s="185">
        <v>259.51900000000001</v>
      </c>
      <c r="C117" s="185">
        <v>259.52999999999997</v>
      </c>
      <c r="D117" s="185">
        <f t="shared" si="10"/>
        <v>1.0999999999967258E-2</v>
      </c>
      <c r="E117" s="186">
        <v>6040</v>
      </c>
      <c r="F117" s="186">
        <v>50</v>
      </c>
      <c r="G117" s="187">
        <v>0.05</v>
      </c>
      <c r="H117" s="188">
        <f t="shared" si="11"/>
        <v>1.1475999999965842</v>
      </c>
      <c r="I117" s="188">
        <f t="shared" si="12"/>
        <v>6.0399999999820216E-2</v>
      </c>
      <c r="J117" s="189" t="s">
        <v>171</v>
      </c>
      <c r="K117" s="189">
        <f t="shared" si="17"/>
        <v>7.5</v>
      </c>
      <c r="L117" s="189">
        <f t="shared" si="13"/>
        <v>47.5</v>
      </c>
      <c r="M117" s="190">
        <f t="shared" si="14"/>
        <v>1.3287999999960447</v>
      </c>
      <c r="N117" s="190">
        <f t="shared" si="15"/>
        <v>6.9936842105054992E-2</v>
      </c>
      <c r="O117" s="191">
        <f t="shared" si="16"/>
        <v>0.18119999999946046</v>
      </c>
      <c r="P117" s="192">
        <f t="shared" si="16"/>
        <v>9.536842105234776E-3</v>
      </c>
    </row>
    <row r="118" spans="1:16" x14ac:dyDescent="0.3">
      <c r="A118" s="184" t="s">
        <v>129</v>
      </c>
      <c r="B118" s="185">
        <v>259.52999999999997</v>
      </c>
      <c r="C118" s="185">
        <v>259.54000000000002</v>
      </c>
      <c r="D118" s="185">
        <f t="shared" si="10"/>
        <v>1.0000000000047748E-2</v>
      </c>
      <c r="E118" s="186">
        <v>6040</v>
      </c>
      <c r="F118" s="186">
        <v>50</v>
      </c>
      <c r="G118" s="187">
        <v>0.05</v>
      </c>
      <c r="H118" s="188">
        <f t="shared" si="11"/>
        <v>1.0432727272777087</v>
      </c>
      <c r="I118" s="188">
        <f t="shared" si="12"/>
        <v>5.4909090909353094E-2</v>
      </c>
      <c r="J118" s="189" t="s">
        <v>171</v>
      </c>
      <c r="K118" s="189">
        <f t="shared" si="17"/>
        <v>7.5</v>
      </c>
      <c r="L118" s="189">
        <f t="shared" si="13"/>
        <v>47.5</v>
      </c>
      <c r="M118" s="190">
        <f t="shared" si="14"/>
        <v>1.208000000005768</v>
      </c>
      <c r="N118" s="190">
        <f t="shared" si="15"/>
        <v>6.3578947368724631E-2</v>
      </c>
      <c r="O118" s="191">
        <f t="shared" si="16"/>
        <v>0.16472727272805932</v>
      </c>
      <c r="P118" s="192">
        <f t="shared" si="16"/>
        <v>8.6698564593715374E-3</v>
      </c>
    </row>
    <row r="119" spans="1:16" x14ac:dyDescent="0.3">
      <c r="A119" s="184" t="s">
        <v>129</v>
      </c>
      <c r="B119" s="185">
        <v>259.54000000000002</v>
      </c>
      <c r="C119" s="185">
        <v>259.54700000000003</v>
      </c>
      <c r="D119" s="185">
        <f t="shared" si="10"/>
        <v>7.0000000000050022E-3</v>
      </c>
      <c r="E119" s="186">
        <v>6040</v>
      </c>
      <c r="F119" s="186">
        <v>50</v>
      </c>
      <c r="G119" s="187">
        <v>0.05</v>
      </c>
      <c r="H119" s="188">
        <f t="shared" si="11"/>
        <v>0.73029090909143091</v>
      </c>
      <c r="I119" s="188">
        <f t="shared" si="12"/>
        <v>3.8436363636391101E-2</v>
      </c>
      <c r="J119" s="189" t="s">
        <v>171</v>
      </c>
      <c r="K119" s="189">
        <f t="shared" si="17"/>
        <v>7.5</v>
      </c>
      <c r="L119" s="189">
        <f t="shared" si="13"/>
        <v>47.5</v>
      </c>
      <c r="M119" s="190">
        <f t="shared" si="14"/>
        <v>0.84560000000060431</v>
      </c>
      <c r="N119" s="190">
        <f t="shared" si="15"/>
        <v>4.4505263157926543E-2</v>
      </c>
      <c r="O119" s="191">
        <f t="shared" si="16"/>
        <v>0.11530909090917341</v>
      </c>
      <c r="P119" s="192">
        <f t="shared" si="16"/>
        <v>6.0688995215354424E-3</v>
      </c>
    </row>
    <row r="120" spans="1:16" x14ac:dyDescent="0.3">
      <c r="A120" s="184" t="s">
        <v>129</v>
      </c>
      <c r="B120" s="185">
        <v>259.54700000000003</v>
      </c>
      <c r="C120" s="185">
        <v>259.57</v>
      </c>
      <c r="D120" s="185">
        <f t="shared" si="10"/>
        <v>2.2999999999967713E-2</v>
      </c>
      <c r="E120" s="186">
        <v>6040</v>
      </c>
      <c r="F120" s="186">
        <v>30</v>
      </c>
      <c r="G120" s="187">
        <v>0.05</v>
      </c>
      <c r="H120" s="188">
        <f t="shared" si="11"/>
        <v>3.7706857142804209</v>
      </c>
      <c r="I120" s="188">
        <f t="shared" si="12"/>
        <v>0.19845714285686428</v>
      </c>
      <c r="J120" s="189" t="s">
        <v>171</v>
      </c>
      <c r="K120" s="189">
        <f t="shared" si="17"/>
        <v>7.5</v>
      </c>
      <c r="L120" s="189">
        <f t="shared" si="13"/>
        <v>27.5</v>
      </c>
      <c r="M120" s="190">
        <f t="shared" si="14"/>
        <v>4.7990545454478086</v>
      </c>
      <c r="N120" s="190">
        <f t="shared" si="15"/>
        <v>0.25258181818146364</v>
      </c>
      <c r="O120" s="191">
        <f t="shared" si="16"/>
        <v>1.0283688311673878</v>
      </c>
      <c r="P120" s="192">
        <f t="shared" si="16"/>
        <v>5.4124675324599358E-2</v>
      </c>
    </row>
    <row r="121" spans="1:16" x14ac:dyDescent="0.3">
      <c r="A121" s="184" t="s">
        <v>129</v>
      </c>
      <c r="B121" s="185">
        <v>259.57</v>
      </c>
      <c r="C121" s="185">
        <v>259.58</v>
      </c>
      <c r="D121" s="185">
        <f t="shared" si="10"/>
        <v>9.9999999999909051E-3</v>
      </c>
      <c r="E121" s="186">
        <v>6040</v>
      </c>
      <c r="F121" s="186">
        <v>30</v>
      </c>
      <c r="G121" s="187">
        <v>0.05</v>
      </c>
      <c r="H121" s="188">
        <f t="shared" si="11"/>
        <v>1.6394285714270804</v>
      </c>
      <c r="I121" s="188">
        <f t="shared" si="12"/>
        <v>8.628571428563582E-2</v>
      </c>
      <c r="J121" s="189" t="s">
        <v>171</v>
      </c>
      <c r="K121" s="189">
        <f t="shared" si="17"/>
        <v>7.5</v>
      </c>
      <c r="L121" s="189">
        <f t="shared" si="13"/>
        <v>27.5</v>
      </c>
      <c r="M121" s="190">
        <f t="shared" si="14"/>
        <v>2.0865454545435567</v>
      </c>
      <c r="N121" s="190">
        <f t="shared" si="15"/>
        <v>0.10981818181808195</v>
      </c>
      <c r="O121" s="191">
        <f t="shared" si="16"/>
        <v>0.44711688311647624</v>
      </c>
      <c r="P121" s="192">
        <f t="shared" si="16"/>
        <v>2.353246753244613E-2</v>
      </c>
    </row>
    <row r="122" spans="1:16" x14ac:dyDescent="0.3">
      <c r="A122" s="184" t="s">
        <v>129</v>
      </c>
      <c r="B122" s="185">
        <v>259.58</v>
      </c>
      <c r="C122" s="185">
        <v>259.58999999999997</v>
      </c>
      <c r="D122" s="185">
        <f t="shared" si="10"/>
        <v>9.9999999999909051E-3</v>
      </c>
      <c r="E122" s="186">
        <v>6040</v>
      </c>
      <c r="F122" s="186">
        <v>30</v>
      </c>
      <c r="G122" s="187">
        <v>0.05</v>
      </c>
      <c r="H122" s="188">
        <f t="shared" si="11"/>
        <v>1.6394285714270804</v>
      </c>
      <c r="I122" s="188">
        <f t="shared" si="12"/>
        <v>8.628571428563582E-2</v>
      </c>
      <c r="J122" s="189" t="s">
        <v>171</v>
      </c>
      <c r="K122" s="189">
        <f t="shared" si="17"/>
        <v>7.5</v>
      </c>
      <c r="L122" s="189">
        <f t="shared" si="13"/>
        <v>27.5</v>
      </c>
      <c r="M122" s="190">
        <f t="shared" si="14"/>
        <v>2.0865454545435567</v>
      </c>
      <c r="N122" s="190">
        <f t="shared" si="15"/>
        <v>0.10981818181808195</v>
      </c>
      <c r="O122" s="191">
        <f t="shared" si="16"/>
        <v>0.44711688311647624</v>
      </c>
      <c r="P122" s="192">
        <f t="shared" si="16"/>
        <v>2.353246753244613E-2</v>
      </c>
    </row>
    <row r="123" spans="1:16" x14ac:dyDescent="0.3">
      <c r="A123" s="184" t="s">
        <v>129</v>
      </c>
      <c r="B123" s="185">
        <v>259.58999999999997</v>
      </c>
      <c r="C123" s="185">
        <v>259.61</v>
      </c>
      <c r="D123" s="185">
        <f t="shared" si="10"/>
        <v>2.0000000000038654E-2</v>
      </c>
      <c r="E123" s="186">
        <v>6040</v>
      </c>
      <c r="F123" s="186">
        <v>30</v>
      </c>
      <c r="G123" s="187">
        <v>0.05</v>
      </c>
      <c r="H123" s="188">
        <f t="shared" si="11"/>
        <v>3.2788571428634796</v>
      </c>
      <c r="I123" s="188">
        <f t="shared" si="12"/>
        <v>0.17257142857176211</v>
      </c>
      <c r="J123" s="189" t="s">
        <v>171</v>
      </c>
      <c r="K123" s="189">
        <f t="shared" si="17"/>
        <v>7.5</v>
      </c>
      <c r="L123" s="189">
        <f t="shared" si="13"/>
        <v>27.5</v>
      </c>
      <c r="M123" s="190">
        <f t="shared" si="14"/>
        <v>4.1730909090989741</v>
      </c>
      <c r="N123" s="190">
        <f t="shared" si="15"/>
        <v>0.21963636363678812</v>
      </c>
      <c r="O123" s="191">
        <f t="shared" si="16"/>
        <v>0.89423376623549444</v>
      </c>
      <c r="P123" s="192">
        <f t="shared" si="16"/>
        <v>4.7064935065026015E-2</v>
      </c>
    </row>
    <row r="124" spans="1:16" x14ac:dyDescent="0.3">
      <c r="A124" s="184" t="s">
        <v>129</v>
      </c>
      <c r="B124" s="185">
        <v>259.61</v>
      </c>
      <c r="C124" s="185">
        <v>259.62</v>
      </c>
      <c r="D124" s="185">
        <f t="shared" si="10"/>
        <v>9.9999999999909051E-3</v>
      </c>
      <c r="E124" s="186">
        <v>6040</v>
      </c>
      <c r="F124" s="186">
        <v>30</v>
      </c>
      <c r="G124" s="187">
        <v>0.05</v>
      </c>
      <c r="H124" s="188">
        <f t="shared" si="11"/>
        <v>1.6394285714270804</v>
      </c>
      <c r="I124" s="188">
        <f t="shared" si="12"/>
        <v>8.628571428563582E-2</v>
      </c>
      <c r="J124" s="189" t="s">
        <v>171</v>
      </c>
      <c r="K124" s="189">
        <f t="shared" si="17"/>
        <v>7.5</v>
      </c>
      <c r="L124" s="189">
        <f t="shared" si="13"/>
        <v>27.5</v>
      </c>
      <c r="M124" s="190">
        <f t="shared" si="14"/>
        <v>2.0865454545435567</v>
      </c>
      <c r="N124" s="190">
        <f t="shared" si="15"/>
        <v>0.10981818181808195</v>
      </c>
      <c r="O124" s="191">
        <f t="shared" si="16"/>
        <v>0.44711688311647624</v>
      </c>
      <c r="P124" s="192">
        <f t="shared" si="16"/>
        <v>2.353246753244613E-2</v>
      </c>
    </row>
    <row r="125" spans="1:16" x14ac:dyDescent="0.3">
      <c r="A125" s="184" t="s">
        <v>129</v>
      </c>
      <c r="B125" s="185">
        <v>259.62</v>
      </c>
      <c r="C125" s="185">
        <v>259.64</v>
      </c>
      <c r="D125" s="185">
        <f t="shared" si="10"/>
        <v>1.999999999998181E-2</v>
      </c>
      <c r="E125" s="186">
        <v>6040</v>
      </c>
      <c r="F125" s="186">
        <v>30</v>
      </c>
      <c r="G125" s="187">
        <v>0.05</v>
      </c>
      <c r="H125" s="188">
        <f t="shared" si="11"/>
        <v>3.2788571428541609</v>
      </c>
      <c r="I125" s="188">
        <f t="shared" si="12"/>
        <v>0.17257142857127164</v>
      </c>
      <c r="J125" s="189" t="s">
        <v>171</v>
      </c>
      <c r="K125" s="189">
        <f t="shared" si="17"/>
        <v>7.5</v>
      </c>
      <c r="L125" s="189">
        <f t="shared" si="13"/>
        <v>27.5</v>
      </c>
      <c r="M125" s="190">
        <f t="shared" si="14"/>
        <v>4.1730909090871133</v>
      </c>
      <c r="N125" s="190">
        <f t="shared" si="15"/>
        <v>0.2196363636361639</v>
      </c>
      <c r="O125" s="191">
        <f t="shared" si="16"/>
        <v>0.89423376623295248</v>
      </c>
      <c r="P125" s="192">
        <f t="shared" si="16"/>
        <v>4.706493506489226E-2</v>
      </c>
    </row>
    <row r="126" spans="1:16" x14ac:dyDescent="0.3">
      <c r="A126" s="184" t="s">
        <v>129</v>
      </c>
      <c r="B126" s="185">
        <v>259.64</v>
      </c>
      <c r="C126" s="185">
        <v>259.64999999999998</v>
      </c>
      <c r="D126" s="185">
        <f t="shared" si="10"/>
        <v>9.9999999999909051E-3</v>
      </c>
      <c r="E126" s="186">
        <v>6040</v>
      </c>
      <c r="F126" s="186">
        <v>30</v>
      </c>
      <c r="G126" s="187">
        <v>0.05</v>
      </c>
      <c r="H126" s="188">
        <f t="shared" si="11"/>
        <v>1.6394285714270804</v>
      </c>
      <c r="I126" s="188">
        <f t="shared" si="12"/>
        <v>8.628571428563582E-2</v>
      </c>
      <c r="J126" s="189" t="s">
        <v>171</v>
      </c>
      <c r="K126" s="189">
        <f t="shared" si="17"/>
        <v>7.5</v>
      </c>
      <c r="L126" s="189">
        <f t="shared" si="13"/>
        <v>27.5</v>
      </c>
      <c r="M126" s="190">
        <f t="shared" si="14"/>
        <v>2.0865454545435567</v>
      </c>
      <c r="N126" s="190">
        <f t="shared" si="15"/>
        <v>0.10981818181808195</v>
      </c>
      <c r="O126" s="191">
        <f t="shared" si="16"/>
        <v>0.44711688311647624</v>
      </c>
      <c r="P126" s="192">
        <f t="shared" si="16"/>
        <v>2.353246753244613E-2</v>
      </c>
    </row>
    <row r="127" spans="1:16" x14ac:dyDescent="0.3">
      <c r="A127" s="184" t="s">
        <v>129</v>
      </c>
      <c r="B127" s="185">
        <v>259.64999999999998</v>
      </c>
      <c r="C127" s="185">
        <v>259.66000000000003</v>
      </c>
      <c r="D127" s="185">
        <f t="shared" si="10"/>
        <v>1.0000000000047748E-2</v>
      </c>
      <c r="E127" s="186">
        <v>6040</v>
      </c>
      <c r="F127" s="186">
        <v>30</v>
      </c>
      <c r="G127" s="187">
        <v>0.05</v>
      </c>
      <c r="H127" s="188">
        <f t="shared" si="11"/>
        <v>1.6394285714363994</v>
      </c>
      <c r="I127" s="188">
        <f t="shared" si="12"/>
        <v>8.6285714286126289E-2</v>
      </c>
      <c r="J127" s="189" t="s">
        <v>171</v>
      </c>
      <c r="K127" s="189">
        <f t="shared" si="17"/>
        <v>7.5</v>
      </c>
      <c r="L127" s="189">
        <f t="shared" si="13"/>
        <v>27.5</v>
      </c>
      <c r="M127" s="190">
        <f t="shared" si="14"/>
        <v>2.0865454545554174</v>
      </c>
      <c r="N127" s="190">
        <f t="shared" si="15"/>
        <v>0.10981818181870619</v>
      </c>
      <c r="O127" s="191">
        <f t="shared" si="16"/>
        <v>0.44711688311901798</v>
      </c>
      <c r="P127" s="192">
        <f t="shared" si="16"/>
        <v>2.3532467532579898E-2</v>
      </c>
    </row>
    <row r="128" spans="1:16" x14ac:dyDescent="0.3">
      <c r="A128" s="184" t="s">
        <v>129</v>
      </c>
      <c r="B128" s="185">
        <v>259.66000000000003</v>
      </c>
      <c r="C128" s="185">
        <v>259.67</v>
      </c>
      <c r="D128" s="185">
        <f t="shared" si="10"/>
        <v>9.9999999999909051E-3</v>
      </c>
      <c r="E128" s="186">
        <v>6040</v>
      </c>
      <c r="F128" s="186">
        <v>30</v>
      </c>
      <c r="G128" s="187">
        <v>0.05</v>
      </c>
      <c r="H128" s="188">
        <f t="shared" si="11"/>
        <v>1.6394285714270804</v>
      </c>
      <c r="I128" s="188">
        <f t="shared" si="12"/>
        <v>8.628571428563582E-2</v>
      </c>
      <c r="J128" s="189" t="s">
        <v>171</v>
      </c>
      <c r="K128" s="189">
        <f t="shared" si="17"/>
        <v>7.5</v>
      </c>
      <c r="L128" s="189">
        <f t="shared" si="13"/>
        <v>27.5</v>
      </c>
      <c r="M128" s="190">
        <f t="shared" si="14"/>
        <v>2.0865454545435567</v>
      </c>
      <c r="N128" s="190">
        <f t="shared" si="15"/>
        <v>0.10981818181808195</v>
      </c>
      <c r="O128" s="191">
        <f t="shared" si="16"/>
        <v>0.44711688311647624</v>
      </c>
      <c r="P128" s="192">
        <f t="shared" si="16"/>
        <v>2.353246753244613E-2</v>
      </c>
    </row>
    <row r="129" spans="1:16" x14ac:dyDescent="0.3">
      <c r="A129" s="184" t="s">
        <v>129</v>
      </c>
      <c r="B129" s="185">
        <v>259.67</v>
      </c>
      <c r="C129" s="185">
        <v>259.68</v>
      </c>
      <c r="D129" s="185">
        <f t="shared" si="10"/>
        <v>9.9999999999909051E-3</v>
      </c>
      <c r="E129" s="186">
        <v>6040</v>
      </c>
      <c r="F129" s="186">
        <v>30</v>
      </c>
      <c r="G129" s="187">
        <v>0.05</v>
      </c>
      <c r="H129" s="188">
        <f t="shared" si="11"/>
        <v>1.6394285714270804</v>
      </c>
      <c r="I129" s="188">
        <f t="shared" si="12"/>
        <v>8.628571428563582E-2</v>
      </c>
      <c r="J129" s="189" t="s">
        <v>171</v>
      </c>
      <c r="K129" s="189">
        <f t="shared" si="17"/>
        <v>7.5</v>
      </c>
      <c r="L129" s="189">
        <f t="shared" si="13"/>
        <v>27.5</v>
      </c>
      <c r="M129" s="190">
        <f t="shared" si="14"/>
        <v>2.0865454545435567</v>
      </c>
      <c r="N129" s="190">
        <f t="shared" si="15"/>
        <v>0.10981818181808195</v>
      </c>
      <c r="O129" s="191">
        <f t="shared" si="16"/>
        <v>0.44711688311647624</v>
      </c>
      <c r="P129" s="192">
        <f t="shared" si="16"/>
        <v>2.353246753244613E-2</v>
      </c>
    </row>
    <row r="130" spans="1:16" x14ac:dyDescent="0.3">
      <c r="A130" s="184" t="s">
        <v>129</v>
      </c>
      <c r="B130" s="185">
        <v>259.68</v>
      </c>
      <c r="C130" s="185">
        <v>259.68900000000002</v>
      </c>
      <c r="D130" s="185">
        <f t="shared" si="10"/>
        <v>9.0000000000145519E-3</v>
      </c>
      <c r="E130" s="186">
        <v>6040</v>
      </c>
      <c r="F130" s="186">
        <v>30</v>
      </c>
      <c r="G130" s="187">
        <v>0.05</v>
      </c>
      <c r="H130" s="188">
        <f t="shared" si="11"/>
        <v>1.4754857142880999</v>
      </c>
      <c r="I130" s="188">
        <f t="shared" si="12"/>
        <v>7.7657142857268421E-2</v>
      </c>
      <c r="J130" s="189" t="s">
        <v>171</v>
      </c>
      <c r="K130" s="189">
        <f t="shared" si="17"/>
        <v>7.5</v>
      </c>
      <c r="L130" s="189">
        <f t="shared" si="13"/>
        <v>27.5</v>
      </c>
      <c r="M130" s="190">
        <f t="shared" si="14"/>
        <v>1.8778909090939455</v>
      </c>
      <c r="N130" s="190">
        <f t="shared" si="15"/>
        <v>9.8836363636523442E-2</v>
      </c>
      <c r="O130" s="191">
        <f t="shared" si="16"/>
        <v>0.40240519480584558</v>
      </c>
      <c r="P130" s="192">
        <f t="shared" si="16"/>
        <v>2.117922077925502E-2</v>
      </c>
    </row>
    <row r="131" spans="1:16" x14ac:dyDescent="0.3">
      <c r="A131" s="184" t="s">
        <v>129</v>
      </c>
      <c r="B131" s="185">
        <v>259.68900000000002</v>
      </c>
      <c r="C131" s="185">
        <v>259.70999999999998</v>
      </c>
      <c r="D131" s="185">
        <f t="shared" si="10"/>
        <v>2.0999999999958163E-2</v>
      </c>
      <c r="E131" s="186">
        <v>6040</v>
      </c>
      <c r="F131" s="186">
        <v>30</v>
      </c>
      <c r="G131" s="187">
        <v>0.05</v>
      </c>
      <c r="H131" s="188">
        <f t="shared" si="11"/>
        <v>3.4427999999931411</v>
      </c>
      <c r="I131" s="188">
        <f t="shared" si="12"/>
        <v>0.18119999999963904</v>
      </c>
      <c r="J131" s="189" t="s">
        <v>171</v>
      </c>
      <c r="K131" s="189">
        <f t="shared" ref="K131:K162" si="18">VLOOKUP(J131,SD,2,FALSE)</f>
        <v>7.5</v>
      </c>
      <c r="L131" s="189">
        <f t="shared" si="13"/>
        <v>27.5</v>
      </c>
      <c r="M131" s="190">
        <f t="shared" si="14"/>
        <v>4.3817454545367243</v>
      </c>
      <c r="N131" s="190">
        <f t="shared" si="15"/>
        <v>0.2306181818177224</v>
      </c>
      <c r="O131" s="191">
        <f t="shared" si="16"/>
        <v>0.93894545454358314</v>
      </c>
      <c r="P131" s="192">
        <f t="shared" si="16"/>
        <v>4.9418181818083357E-2</v>
      </c>
    </row>
    <row r="132" spans="1:16" x14ac:dyDescent="0.3">
      <c r="A132" s="184" t="s">
        <v>129</v>
      </c>
      <c r="B132" s="185">
        <v>259.70999999999998</v>
      </c>
      <c r="C132" s="185">
        <v>259.77199999999999</v>
      </c>
      <c r="D132" s="185">
        <f t="shared" ref="D132:D195" si="19">C132-B132</f>
        <v>6.2000000000011823E-2</v>
      </c>
      <c r="E132" s="186">
        <v>6040</v>
      </c>
      <c r="F132" s="186">
        <v>30</v>
      </c>
      <c r="G132" s="187">
        <v>0.05</v>
      </c>
      <c r="H132" s="188">
        <f t="shared" ref="H132:H195" si="20">(E132*(1-G132)*D132)/(F132+5)</f>
        <v>10.164457142859082</v>
      </c>
      <c r="I132" s="188">
        <f t="shared" ref="I132:I195" si="21">(D132*G132*E132)/(F132+5)</f>
        <v>0.53497142857153057</v>
      </c>
      <c r="J132" s="189" t="s">
        <v>171</v>
      </c>
      <c r="K132" s="189">
        <f t="shared" si="18"/>
        <v>7.5</v>
      </c>
      <c r="L132" s="189">
        <f t="shared" ref="L132:L195" si="22">IF((F132+5-K132)&lt;25,25,(F132+5-K132))</f>
        <v>27.5</v>
      </c>
      <c r="M132" s="190">
        <f t="shared" ref="M132:M195" si="23">((D132*(1-G132)*E132)/(L132))</f>
        <v>12.936581818184285</v>
      </c>
      <c r="N132" s="190">
        <f t="shared" ref="N132:N195" si="24">(D132*G132*E132)/(L132)</f>
        <v>0.68087272727285708</v>
      </c>
      <c r="O132" s="191">
        <f t="shared" ref="O132:P195" si="25">M132-H132</f>
        <v>2.7721246753252036</v>
      </c>
      <c r="P132" s="192">
        <f t="shared" si="25"/>
        <v>0.14590129870132651</v>
      </c>
    </row>
    <row r="133" spans="1:16" x14ac:dyDescent="0.3">
      <c r="A133" s="184" t="s">
        <v>129</v>
      </c>
      <c r="B133" s="185">
        <v>259.77199999999999</v>
      </c>
      <c r="C133" s="185">
        <v>259.81700000000001</v>
      </c>
      <c r="D133" s="185">
        <f t="shared" si="19"/>
        <v>4.5000000000015916E-2</v>
      </c>
      <c r="E133" s="186">
        <v>6040</v>
      </c>
      <c r="F133" s="186">
        <v>30</v>
      </c>
      <c r="G133" s="187">
        <v>0.05</v>
      </c>
      <c r="H133" s="188">
        <f t="shared" si="20"/>
        <v>7.3774285714311807</v>
      </c>
      <c r="I133" s="188">
        <f t="shared" si="21"/>
        <v>0.38828571428585168</v>
      </c>
      <c r="J133" s="189" t="s">
        <v>171</v>
      </c>
      <c r="K133" s="189">
        <f t="shared" si="18"/>
        <v>7.5</v>
      </c>
      <c r="L133" s="189">
        <f t="shared" si="22"/>
        <v>27.5</v>
      </c>
      <c r="M133" s="190">
        <f t="shared" si="23"/>
        <v>9.3894545454578662</v>
      </c>
      <c r="N133" s="190">
        <f t="shared" si="24"/>
        <v>0.49418181818199303</v>
      </c>
      <c r="O133" s="191">
        <f t="shared" si="25"/>
        <v>2.0120259740266855</v>
      </c>
      <c r="P133" s="192">
        <f t="shared" si="25"/>
        <v>0.10589610389614135</v>
      </c>
    </row>
    <row r="134" spans="1:16" x14ac:dyDescent="0.3">
      <c r="A134" s="184" t="s">
        <v>129</v>
      </c>
      <c r="B134" s="185">
        <v>259.81700000000001</v>
      </c>
      <c r="C134" s="185">
        <v>259.82</v>
      </c>
      <c r="D134" s="185">
        <f t="shared" si="19"/>
        <v>2.9999999999859028E-3</v>
      </c>
      <c r="E134" s="186">
        <v>6040</v>
      </c>
      <c r="F134" s="186">
        <v>30</v>
      </c>
      <c r="G134" s="187">
        <v>0.05</v>
      </c>
      <c r="H134" s="188">
        <f t="shared" si="20"/>
        <v>0.4918285714262603</v>
      </c>
      <c r="I134" s="188">
        <f t="shared" si="21"/>
        <v>2.5885714285592647E-2</v>
      </c>
      <c r="J134" s="189" t="s">
        <v>171</v>
      </c>
      <c r="K134" s="189">
        <f t="shared" si="18"/>
        <v>7.5</v>
      </c>
      <c r="L134" s="189">
        <f t="shared" si="22"/>
        <v>27.5</v>
      </c>
      <c r="M134" s="190">
        <f t="shared" si="23"/>
        <v>0.62596363636069496</v>
      </c>
      <c r="N134" s="190">
        <f t="shared" si="24"/>
        <v>3.2945454545299735E-2</v>
      </c>
      <c r="O134" s="191">
        <f t="shared" si="25"/>
        <v>0.13413506493443467</v>
      </c>
      <c r="P134" s="192">
        <f t="shared" si="25"/>
        <v>7.0597402597070875E-3</v>
      </c>
    </row>
    <row r="135" spans="1:16" x14ac:dyDescent="0.3">
      <c r="A135" s="184" t="s">
        <v>129</v>
      </c>
      <c r="B135" s="185">
        <v>259.82</v>
      </c>
      <c r="C135" s="185">
        <v>259.83999999999997</v>
      </c>
      <c r="D135" s="185">
        <f t="shared" si="19"/>
        <v>1.999999999998181E-2</v>
      </c>
      <c r="E135" s="186">
        <v>6040</v>
      </c>
      <c r="F135" s="186">
        <v>30</v>
      </c>
      <c r="G135" s="187">
        <v>0.05</v>
      </c>
      <c r="H135" s="188">
        <f t="shared" si="20"/>
        <v>3.2788571428541609</v>
      </c>
      <c r="I135" s="188">
        <f t="shared" si="21"/>
        <v>0.17257142857127164</v>
      </c>
      <c r="J135" s="189" t="s">
        <v>171</v>
      </c>
      <c r="K135" s="189">
        <f t="shared" si="18"/>
        <v>7.5</v>
      </c>
      <c r="L135" s="189">
        <f t="shared" si="22"/>
        <v>27.5</v>
      </c>
      <c r="M135" s="190">
        <f t="shared" si="23"/>
        <v>4.1730909090871133</v>
      </c>
      <c r="N135" s="190">
        <f t="shared" si="24"/>
        <v>0.2196363636361639</v>
      </c>
      <c r="O135" s="191">
        <f t="shared" si="25"/>
        <v>0.89423376623295248</v>
      </c>
      <c r="P135" s="192">
        <f t="shared" si="25"/>
        <v>4.706493506489226E-2</v>
      </c>
    </row>
    <row r="136" spans="1:16" x14ac:dyDescent="0.3">
      <c r="A136" s="184" t="s">
        <v>129</v>
      </c>
      <c r="B136" s="185">
        <v>259.83999999999997</v>
      </c>
      <c r="C136" s="185">
        <v>259.91899999999998</v>
      </c>
      <c r="D136" s="185">
        <f t="shared" si="19"/>
        <v>7.9000000000007731E-2</v>
      </c>
      <c r="E136" s="186">
        <v>5230</v>
      </c>
      <c r="F136" s="186">
        <v>30</v>
      </c>
      <c r="G136" s="187">
        <v>0.05</v>
      </c>
      <c r="H136" s="188">
        <f t="shared" si="20"/>
        <v>11.214614285715383</v>
      </c>
      <c r="I136" s="188">
        <f t="shared" si="21"/>
        <v>0.59024285714291491</v>
      </c>
      <c r="J136" s="189" t="s">
        <v>171</v>
      </c>
      <c r="K136" s="189">
        <f t="shared" si="18"/>
        <v>7.5</v>
      </c>
      <c r="L136" s="189">
        <f t="shared" si="22"/>
        <v>27.5</v>
      </c>
      <c r="M136" s="190">
        <f t="shared" si="23"/>
        <v>14.273145454546853</v>
      </c>
      <c r="N136" s="190">
        <f t="shared" si="24"/>
        <v>0.75121818181825528</v>
      </c>
      <c r="O136" s="191">
        <f t="shared" si="25"/>
        <v>3.05853116883147</v>
      </c>
      <c r="P136" s="192">
        <f t="shared" si="25"/>
        <v>0.16097532467534037</v>
      </c>
    </row>
    <row r="137" spans="1:16" x14ac:dyDescent="0.3">
      <c r="A137" s="184" t="s">
        <v>129</v>
      </c>
      <c r="B137" s="185">
        <v>259.91899999999998</v>
      </c>
      <c r="C137" s="185">
        <v>259.94799999999998</v>
      </c>
      <c r="D137" s="185">
        <f t="shared" si="19"/>
        <v>2.8999999999996362E-2</v>
      </c>
      <c r="E137" s="186">
        <v>5230</v>
      </c>
      <c r="F137" s="186">
        <v>30</v>
      </c>
      <c r="G137" s="187">
        <v>0.05</v>
      </c>
      <c r="H137" s="188">
        <f t="shared" si="20"/>
        <v>4.1167571428566267</v>
      </c>
      <c r="I137" s="188">
        <f t="shared" si="21"/>
        <v>0.21667142857140143</v>
      </c>
      <c r="J137" s="189" t="s">
        <v>171</v>
      </c>
      <c r="K137" s="189">
        <f t="shared" si="18"/>
        <v>7.5</v>
      </c>
      <c r="L137" s="189">
        <f t="shared" si="22"/>
        <v>27.5</v>
      </c>
      <c r="M137" s="190">
        <f t="shared" si="23"/>
        <v>5.2395090909084336</v>
      </c>
      <c r="N137" s="190">
        <f t="shared" si="24"/>
        <v>0.27576363636360179</v>
      </c>
      <c r="O137" s="191">
        <f t="shared" si="25"/>
        <v>1.1227519480518069</v>
      </c>
      <c r="P137" s="192">
        <f t="shared" si="25"/>
        <v>5.9092207792200369E-2</v>
      </c>
    </row>
    <row r="138" spans="1:16" x14ac:dyDescent="0.3">
      <c r="A138" s="184" t="s">
        <v>129</v>
      </c>
      <c r="B138" s="185">
        <v>259.94799999999998</v>
      </c>
      <c r="C138" s="185">
        <v>260.08</v>
      </c>
      <c r="D138" s="185">
        <f t="shared" si="19"/>
        <v>0.132000000000005</v>
      </c>
      <c r="E138" s="186">
        <v>5230</v>
      </c>
      <c r="F138" s="186">
        <v>30</v>
      </c>
      <c r="G138" s="187">
        <v>0.05</v>
      </c>
      <c r="H138" s="188">
        <f t="shared" si="20"/>
        <v>18.738342857143568</v>
      </c>
      <c r="I138" s="188">
        <f t="shared" si="21"/>
        <v>0.98622857142860876</v>
      </c>
      <c r="J138" s="189" t="s">
        <v>171</v>
      </c>
      <c r="K138" s="189">
        <f t="shared" si="18"/>
        <v>7.5</v>
      </c>
      <c r="L138" s="189">
        <f t="shared" si="22"/>
        <v>27.5</v>
      </c>
      <c r="M138" s="190">
        <f t="shared" si="23"/>
        <v>23.848800000000903</v>
      </c>
      <c r="N138" s="190">
        <f t="shared" si="24"/>
        <v>1.2552000000000476</v>
      </c>
      <c r="O138" s="191">
        <f t="shared" si="25"/>
        <v>5.1104571428573351</v>
      </c>
      <c r="P138" s="192">
        <f t="shared" si="25"/>
        <v>0.26897142857143885</v>
      </c>
    </row>
    <row r="139" spans="1:16" x14ac:dyDescent="0.3">
      <c r="A139" s="184" t="s">
        <v>129</v>
      </c>
      <c r="B139" s="185">
        <v>260.08</v>
      </c>
      <c r="C139" s="185">
        <v>260.11</v>
      </c>
      <c r="D139" s="185">
        <f t="shared" si="19"/>
        <v>3.0000000000029559E-2</v>
      </c>
      <c r="E139" s="186">
        <v>5230</v>
      </c>
      <c r="F139" s="186">
        <v>30</v>
      </c>
      <c r="G139" s="187">
        <v>0.05</v>
      </c>
      <c r="H139" s="188">
        <f t="shared" si="20"/>
        <v>4.2587142857184821</v>
      </c>
      <c r="I139" s="188">
        <f t="shared" si="21"/>
        <v>0.22414285714307802</v>
      </c>
      <c r="J139" s="189" t="s">
        <v>171</v>
      </c>
      <c r="K139" s="189">
        <f t="shared" si="18"/>
        <v>7.5</v>
      </c>
      <c r="L139" s="189">
        <f t="shared" si="22"/>
        <v>27.5</v>
      </c>
      <c r="M139" s="190">
        <f t="shared" si="23"/>
        <v>5.4201818181871584</v>
      </c>
      <c r="N139" s="190">
        <f t="shared" si="24"/>
        <v>0.2852727272730084</v>
      </c>
      <c r="O139" s="191">
        <f t="shared" si="25"/>
        <v>1.1614675324686763</v>
      </c>
      <c r="P139" s="192">
        <f t="shared" si="25"/>
        <v>6.1129870129930375E-2</v>
      </c>
    </row>
    <row r="140" spans="1:16" x14ac:dyDescent="0.3">
      <c r="A140" s="184" t="s">
        <v>129</v>
      </c>
      <c r="B140" s="185">
        <v>260.11</v>
      </c>
      <c r="C140" s="185">
        <v>260.13</v>
      </c>
      <c r="D140" s="185">
        <f t="shared" si="19"/>
        <v>1.999999999998181E-2</v>
      </c>
      <c r="E140" s="186">
        <v>5230</v>
      </c>
      <c r="F140" s="186">
        <v>30</v>
      </c>
      <c r="G140" s="187">
        <v>0.05</v>
      </c>
      <c r="H140" s="188">
        <f t="shared" si="20"/>
        <v>2.839142857140275</v>
      </c>
      <c r="I140" s="188">
        <f t="shared" si="21"/>
        <v>0.14942857142843555</v>
      </c>
      <c r="J140" s="189" t="s">
        <v>171</v>
      </c>
      <c r="K140" s="189">
        <f t="shared" si="18"/>
        <v>7.5</v>
      </c>
      <c r="L140" s="189">
        <f t="shared" si="22"/>
        <v>27.5</v>
      </c>
      <c r="M140" s="190">
        <f t="shared" si="23"/>
        <v>3.6134545454512583</v>
      </c>
      <c r="N140" s="190">
        <f t="shared" si="24"/>
        <v>0.19018181818164526</v>
      </c>
      <c r="O140" s="191">
        <f t="shared" si="25"/>
        <v>0.77431168831098329</v>
      </c>
      <c r="P140" s="192">
        <f t="shared" si="25"/>
        <v>4.075324675320971E-2</v>
      </c>
    </row>
    <row r="141" spans="1:16" x14ac:dyDescent="0.3">
      <c r="A141" s="184" t="s">
        <v>129</v>
      </c>
      <c r="B141" s="185">
        <v>260.13</v>
      </c>
      <c r="C141" s="185">
        <v>260.14600000000002</v>
      </c>
      <c r="D141" s="185">
        <f t="shared" si="19"/>
        <v>1.6000000000019554E-2</v>
      </c>
      <c r="E141" s="186">
        <v>2646</v>
      </c>
      <c r="F141" s="186">
        <v>30</v>
      </c>
      <c r="G141" s="187">
        <v>0.05</v>
      </c>
      <c r="H141" s="188">
        <f t="shared" si="20"/>
        <v>1.1491200000014044</v>
      </c>
      <c r="I141" s="188">
        <f t="shared" si="21"/>
        <v>6.0480000000073919E-2</v>
      </c>
      <c r="J141" s="189" t="s">
        <v>171</v>
      </c>
      <c r="K141" s="189">
        <f t="shared" si="18"/>
        <v>7.5</v>
      </c>
      <c r="L141" s="189">
        <f t="shared" si="22"/>
        <v>27.5</v>
      </c>
      <c r="M141" s="190">
        <f t="shared" si="23"/>
        <v>1.4625163636381509</v>
      </c>
      <c r="N141" s="190">
        <f t="shared" si="24"/>
        <v>7.697454545463954E-2</v>
      </c>
      <c r="O141" s="191">
        <f t="shared" si="25"/>
        <v>0.3133963636367465</v>
      </c>
      <c r="P141" s="192">
        <f t="shared" si="25"/>
        <v>1.6494545454565621E-2</v>
      </c>
    </row>
    <row r="142" spans="1:16" x14ac:dyDescent="0.3">
      <c r="A142" s="184" t="s">
        <v>129</v>
      </c>
      <c r="B142" s="185">
        <v>260.14600000000002</v>
      </c>
      <c r="C142" s="185">
        <v>260.14999999999998</v>
      </c>
      <c r="D142" s="185">
        <f t="shared" si="19"/>
        <v>3.999999999962256E-3</v>
      </c>
      <c r="E142" s="186">
        <v>2646</v>
      </c>
      <c r="F142" s="186">
        <v>30</v>
      </c>
      <c r="G142" s="187">
        <v>0.05</v>
      </c>
      <c r="H142" s="188">
        <f t="shared" si="20"/>
        <v>0.2872799999972892</v>
      </c>
      <c r="I142" s="188">
        <f t="shared" si="21"/>
        <v>1.5119999999857331E-2</v>
      </c>
      <c r="J142" s="189" t="s">
        <v>171</v>
      </c>
      <c r="K142" s="189">
        <f t="shared" si="18"/>
        <v>7.5</v>
      </c>
      <c r="L142" s="189">
        <f t="shared" si="22"/>
        <v>27.5</v>
      </c>
      <c r="M142" s="190">
        <f t="shared" si="23"/>
        <v>0.36562909090564077</v>
      </c>
      <c r="N142" s="190">
        <f t="shared" si="24"/>
        <v>1.9243636363454785E-2</v>
      </c>
      <c r="O142" s="191">
        <f t="shared" si="25"/>
        <v>7.8349090908351571E-2</v>
      </c>
      <c r="P142" s="192">
        <f t="shared" si="25"/>
        <v>4.1236363635974542E-3</v>
      </c>
    </row>
    <row r="143" spans="1:16" x14ac:dyDescent="0.3">
      <c r="A143" s="184" t="s">
        <v>129</v>
      </c>
      <c r="B143" s="185">
        <v>260.14999999999998</v>
      </c>
      <c r="C143" s="185">
        <v>260.15300000000002</v>
      </c>
      <c r="D143" s="185">
        <f t="shared" si="19"/>
        <v>3.0000000000427463E-3</v>
      </c>
      <c r="E143" s="186">
        <v>2646</v>
      </c>
      <c r="F143" s="186">
        <v>30</v>
      </c>
      <c r="G143" s="187">
        <v>0.05</v>
      </c>
      <c r="H143" s="188">
        <f t="shared" si="20"/>
        <v>0.21546000000307003</v>
      </c>
      <c r="I143" s="188">
        <f t="shared" si="21"/>
        <v>1.1340000000161582E-2</v>
      </c>
      <c r="J143" s="189" t="s">
        <v>171</v>
      </c>
      <c r="K143" s="189">
        <f t="shared" si="18"/>
        <v>7.5</v>
      </c>
      <c r="L143" s="189">
        <f t="shared" si="22"/>
        <v>27.5</v>
      </c>
      <c r="M143" s="190">
        <f t="shared" si="23"/>
        <v>0.27422181818572544</v>
      </c>
      <c r="N143" s="190">
        <f t="shared" si="24"/>
        <v>1.4432727272932924E-2</v>
      </c>
      <c r="O143" s="191">
        <f t="shared" si="25"/>
        <v>5.8761818182655412E-2</v>
      </c>
      <c r="P143" s="192">
        <f t="shared" si="25"/>
        <v>3.0927272727713419E-3</v>
      </c>
    </row>
    <row r="144" spans="1:16" x14ac:dyDescent="0.3">
      <c r="A144" s="184" t="s">
        <v>129</v>
      </c>
      <c r="B144" s="185">
        <v>260.15300000000002</v>
      </c>
      <c r="C144" s="185">
        <v>260.16000000000003</v>
      </c>
      <c r="D144" s="185">
        <f t="shared" si="19"/>
        <v>7.0000000000050022E-3</v>
      </c>
      <c r="E144" s="186">
        <v>2646</v>
      </c>
      <c r="F144" s="186">
        <v>30</v>
      </c>
      <c r="G144" s="187">
        <v>0.05</v>
      </c>
      <c r="H144" s="188">
        <f t="shared" si="20"/>
        <v>0.50274000000035923</v>
      </c>
      <c r="I144" s="188">
        <f t="shared" si="21"/>
        <v>2.6460000000018909E-2</v>
      </c>
      <c r="J144" s="189" t="s">
        <v>171</v>
      </c>
      <c r="K144" s="189">
        <f t="shared" si="18"/>
        <v>7.5</v>
      </c>
      <c r="L144" s="189">
        <f t="shared" si="22"/>
        <v>27.5</v>
      </c>
      <c r="M144" s="190">
        <f t="shared" si="23"/>
        <v>0.63985090909136633</v>
      </c>
      <c r="N144" s="190">
        <f t="shared" si="24"/>
        <v>3.36763636363877E-2</v>
      </c>
      <c r="O144" s="191">
        <f t="shared" si="25"/>
        <v>0.13711090909100709</v>
      </c>
      <c r="P144" s="192">
        <f t="shared" si="25"/>
        <v>7.2163636363687909E-3</v>
      </c>
    </row>
    <row r="145" spans="1:16" x14ac:dyDescent="0.3">
      <c r="A145" s="184" t="s">
        <v>129</v>
      </c>
      <c r="B145" s="185">
        <v>260.16000000000003</v>
      </c>
      <c r="C145" s="185">
        <v>260.17</v>
      </c>
      <c r="D145" s="185">
        <f t="shared" si="19"/>
        <v>9.9999999999909051E-3</v>
      </c>
      <c r="E145" s="186">
        <v>2646</v>
      </c>
      <c r="F145" s="186">
        <v>30</v>
      </c>
      <c r="G145" s="187">
        <v>0.05</v>
      </c>
      <c r="H145" s="188">
        <f t="shared" si="20"/>
        <v>0.71819999999934669</v>
      </c>
      <c r="I145" s="188">
        <f t="shared" si="21"/>
        <v>3.7799999999965625E-2</v>
      </c>
      <c r="J145" s="189" t="s">
        <v>171</v>
      </c>
      <c r="K145" s="189">
        <f t="shared" si="18"/>
        <v>7.5</v>
      </c>
      <c r="L145" s="189">
        <f t="shared" si="22"/>
        <v>27.5</v>
      </c>
      <c r="M145" s="190">
        <f t="shared" si="23"/>
        <v>0.91407272727189581</v>
      </c>
      <c r="N145" s="190">
        <f t="shared" si="24"/>
        <v>4.8109090909047157E-2</v>
      </c>
      <c r="O145" s="191">
        <f t="shared" si="25"/>
        <v>0.19587272727254912</v>
      </c>
      <c r="P145" s="192">
        <f t="shared" si="25"/>
        <v>1.0309090909081532E-2</v>
      </c>
    </row>
    <row r="146" spans="1:16" x14ac:dyDescent="0.3">
      <c r="A146" s="184" t="s">
        <v>129</v>
      </c>
      <c r="B146" s="185">
        <v>260.17</v>
      </c>
      <c r="C146" s="185">
        <v>260.18</v>
      </c>
      <c r="D146" s="185">
        <f t="shared" si="19"/>
        <v>9.9999999999909051E-3</v>
      </c>
      <c r="E146" s="186">
        <v>2646</v>
      </c>
      <c r="F146" s="186">
        <v>30</v>
      </c>
      <c r="G146" s="187">
        <v>0.05</v>
      </c>
      <c r="H146" s="188">
        <f t="shared" si="20"/>
        <v>0.71819999999934669</v>
      </c>
      <c r="I146" s="188">
        <f t="shared" si="21"/>
        <v>3.7799999999965625E-2</v>
      </c>
      <c r="J146" s="189" t="s">
        <v>176</v>
      </c>
      <c r="K146" s="189">
        <v>0</v>
      </c>
      <c r="L146" s="189">
        <f t="shared" si="22"/>
        <v>35</v>
      </c>
      <c r="M146" s="190">
        <f t="shared" si="23"/>
        <v>0.71819999999934669</v>
      </c>
      <c r="N146" s="190">
        <f t="shared" si="24"/>
        <v>3.7799999999965625E-2</v>
      </c>
      <c r="O146" s="191">
        <f t="shared" si="25"/>
        <v>0</v>
      </c>
      <c r="P146" s="192">
        <f t="shared" si="25"/>
        <v>0</v>
      </c>
    </row>
    <row r="147" spans="1:16" x14ac:dyDescent="0.3">
      <c r="A147" s="184" t="s">
        <v>129</v>
      </c>
      <c r="B147" s="185">
        <v>260.18</v>
      </c>
      <c r="C147" s="185">
        <v>260.2</v>
      </c>
      <c r="D147" s="185">
        <f t="shared" si="19"/>
        <v>1.999999999998181E-2</v>
      </c>
      <c r="E147" s="186">
        <v>2162</v>
      </c>
      <c r="F147" s="186">
        <v>30</v>
      </c>
      <c r="G147" s="187">
        <v>0.05</v>
      </c>
      <c r="H147" s="188">
        <f t="shared" si="20"/>
        <v>1.1736571428560756</v>
      </c>
      <c r="I147" s="188">
        <f t="shared" si="21"/>
        <v>6.1771428571372397E-2</v>
      </c>
      <c r="J147" s="189" t="s">
        <v>176</v>
      </c>
      <c r="K147" s="189">
        <v>0</v>
      </c>
      <c r="L147" s="189">
        <f t="shared" si="22"/>
        <v>35</v>
      </c>
      <c r="M147" s="190">
        <f t="shared" si="23"/>
        <v>1.1736571428560754</v>
      </c>
      <c r="N147" s="190">
        <f t="shared" si="24"/>
        <v>6.1771428571372397E-2</v>
      </c>
      <c r="O147" s="191">
        <f t="shared" si="25"/>
        <v>0</v>
      </c>
      <c r="P147" s="192">
        <f t="shared" si="25"/>
        <v>0</v>
      </c>
    </row>
    <row r="148" spans="1:16" x14ac:dyDescent="0.3">
      <c r="A148" s="184" t="s">
        <v>129</v>
      </c>
      <c r="B148" s="185">
        <v>260.2</v>
      </c>
      <c r="C148" s="185">
        <v>260.22000000000003</v>
      </c>
      <c r="D148" s="185">
        <f t="shared" si="19"/>
        <v>2.0000000000038654E-2</v>
      </c>
      <c r="E148" s="186">
        <v>2162</v>
      </c>
      <c r="F148" s="186">
        <v>30</v>
      </c>
      <c r="G148" s="187">
        <v>0.05</v>
      </c>
      <c r="H148" s="188">
        <f t="shared" si="20"/>
        <v>1.1736571428594111</v>
      </c>
      <c r="I148" s="188">
        <f t="shared" si="21"/>
        <v>6.1771428571547951E-2</v>
      </c>
      <c r="J148" s="189" t="s">
        <v>176</v>
      </c>
      <c r="K148" s="189">
        <v>0</v>
      </c>
      <c r="L148" s="189">
        <f t="shared" si="22"/>
        <v>35</v>
      </c>
      <c r="M148" s="190">
        <f t="shared" si="23"/>
        <v>1.1736571428594111</v>
      </c>
      <c r="N148" s="190">
        <f t="shared" si="24"/>
        <v>6.1771428571547951E-2</v>
      </c>
      <c r="O148" s="191">
        <f t="shared" si="25"/>
        <v>0</v>
      </c>
      <c r="P148" s="192">
        <f t="shared" si="25"/>
        <v>0</v>
      </c>
    </row>
    <row r="149" spans="1:16" x14ac:dyDescent="0.3">
      <c r="A149" s="184" t="s">
        <v>129</v>
      </c>
      <c r="B149" s="185">
        <v>260.22000000000003</v>
      </c>
      <c r="C149" s="185">
        <v>260.23</v>
      </c>
      <c r="D149" s="185">
        <f t="shared" si="19"/>
        <v>9.9999999999909051E-3</v>
      </c>
      <c r="E149" s="186">
        <v>2130</v>
      </c>
      <c r="F149" s="186">
        <v>30</v>
      </c>
      <c r="G149" s="187">
        <v>0.05</v>
      </c>
      <c r="H149" s="188">
        <f t="shared" si="20"/>
        <v>0.57814285714233138</v>
      </c>
      <c r="I149" s="188">
        <f t="shared" si="21"/>
        <v>3.0428571428543754E-2</v>
      </c>
      <c r="J149" s="189" t="s">
        <v>176</v>
      </c>
      <c r="K149" s="189">
        <v>0</v>
      </c>
      <c r="L149" s="189">
        <f t="shared" si="22"/>
        <v>35</v>
      </c>
      <c r="M149" s="190">
        <f t="shared" si="23"/>
        <v>0.57814285714233138</v>
      </c>
      <c r="N149" s="190">
        <f t="shared" si="24"/>
        <v>3.0428571428543754E-2</v>
      </c>
      <c r="O149" s="191">
        <f t="shared" si="25"/>
        <v>0</v>
      </c>
      <c r="P149" s="192">
        <f t="shared" si="25"/>
        <v>0</v>
      </c>
    </row>
    <row r="150" spans="1:16" x14ac:dyDescent="0.3">
      <c r="A150" s="184" t="s">
        <v>129</v>
      </c>
      <c r="B150" s="185">
        <v>260.23</v>
      </c>
      <c r="C150" s="185">
        <v>260.29000000000002</v>
      </c>
      <c r="D150" s="185">
        <f t="shared" si="19"/>
        <v>6.0000000000002274E-2</v>
      </c>
      <c r="E150" s="186">
        <v>2130</v>
      </c>
      <c r="F150" s="186">
        <v>30</v>
      </c>
      <c r="G150" s="187">
        <v>0.05</v>
      </c>
      <c r="H150" s="188">
        <f t="shared" si="20"/>
        <v>3.4688571428572743</v>
      </c>
      <c r="I150" s="188">
        <f t="shared" si="21"/>
        <v>0.18257142857143549</v>
      </c>
      <c r="J150" s="189" t="s">
        <v>176</v>
      </c>
      <c r="K150" s="189">
        <v>0</v>
      </c>
      <c r="L150" s="189">
        <f t="shared" si="22"/>
        <v>35</v>
      </c>
      <c r="M150" s="190">
        <f t="shared" si="23"/>
        <v>3.4688571428572743</v>
      </c>
      <c r="N150" s="190">
        <f t="shared" si="24"/>
        <v>0.18257142857143549</v>
      </c>
      <c r="O150" s="191">
        <f t="shared" si="25"/>
        <v>0</v>
      </c>
      <c r="P150" s="192">
        <f t="shared" si="25"/>
        <v>0</v>
      </c>
    </row>
    <row r="151" spans="1:16" x14ac:dyDescent="0.3">
      <c r="A151" s="184" t="s">
        <v>129</v>
      </c>
      <c r="B151" s="185">
        <v>260.29000000000002</v>
      </c>
      <c r="C151" s="185">
        <v>260.3</v>
      </c>
      <c r="D151" s="185">
        <f t="shared" si="19"/>
        <v>9.9999999999909051E-3</v>
      </c>
      <c r="E151" s="186">
        <v>2130</v>
      </c>
      <c r="F151" s="186">
        <v>30</v>
      </c>
      <c r="G151" s="187">
        <v>0.05</v>
      </c>
      <c r="H151" s="188">
        <f t="shared" si="20"/>
        <v>0.57814285714233138</v>
      </c>
      <c r="I151" s="188">
        <f t="shared" si="21"/>
        <v>3.0428571428543754E-2</v>
      </c>
      <c r="J151" s="189" t="s">
        <v>176</v>
      </c>
      <c r="K151" s="189">
        <v>0</v>
      </c>
      <c r="L151" s="189">
        <f t="shared" si="22"/>
        <v>35</v>
      </c>
      <c r="M151" s="190">
        <f t="shared" si="23"/>
        <v>0.57814285714233138</v>
      </c>
      <c r="N151" s="190">
        <f t="shared" si="24"/>
        <v>3.0428571428543754E-2</v>
      </c>
      <c r="O151" s="191">
        <f t="shared" si="25"/>
        <v>0</v>
      </c>
      <c r="P151" s="192">
        <f t="shared" si="25"/>
        <v>0</v>
      </c>
    </row>
    <row r="152" spans="1:16" x14ac:dyDescent="0.3">
      <c r="A152" s="184" t="s">
        <v>129</v>
      </c>
      <c r="B152" s="185">
        <v>260.3</v>
      </c>
      <c r="C152" s="185">
        <v>260.32</v>
      </c>
      <c r="D152" s="185">
        <f t="shared" si="19"/>
        <v>1.999999999998181E-2</v>
      </c>
      <c r="E152" s="186">
        <v>2130</v>
      </c>
      <c r="F152" s="186">
        <v>30</v>
      </c>
      <c r="G152" s="187">
        <v>0.05</v>
      </c>
      <c r="H152" s="188">
        <f t="shared" si="20"/>
        <v>1.1562857142846628</v>
      </c>
      <c r="I152" s="188">
        <f t="shared" si="21"/>
        <v>6.0857142857087508E-2</v>
      </c>
      <c r="J152" s="189" t="s">
        <v>176</v>
      </c>
      <c r="K152" s="189">
        <v>0</v>
      </c>
      <c r="L152" s="189">
        <f t="shared" si="22"/>
        <v>35</v>
      </c>
      <c r="M152" s="190">
        <f t="shared" si="23"/>
        <v>1.1562857142846628</v>
      </c>
      <c r="N152" s="190">
        <f t="shared" si="24"/>
        <v>6.0857142857087508E-2</v>
      </c>
      <c r="O152" s="191">
        <f t="shared" si="25"/>
        <v>0</v>
      </c>
      <c r="P152" s="192">
        <f t="shared" si="25"/>
        <v>0</v>
      </c>
    </row>
    <row r="153" spans="1:16" x14ac:dyDescent="0.3">
      <c r="A153" s="184" t="s">
        <v>129</v>
      </c>
      <c r="B153" s="185">
        <v>260.32</v>
      </c>
      <c r="C153" s="185">
        <v>260.322</v>
      </c>
      <c r="D153" s="185">
        <f t="shared" si="19"/>
        <v>2.0000000000095497E-3</v>
      </c>
      <c r="E153" s="186">
        <v>2130</v>
      </c>
      <c r="F153" s="186">
        <v>30</v>
      </c>
      <c r="G153" s="187">
        <v>0.05</v>
      </c>
      <c r="H153" s="188">
        <f t="shared" si="20"/>
        <v>0.11562857142912354</v>
      </c>
      <c r="I153" s="188">
        <f t="shared" si="21"/>
        <v>6.0857142857433438E-3</v>
      </c>
      <c r="J153" s="189" t="s">
        <v>176</v>
      </c>
      <c r="K153" s="189">
        <v>0</v>
      </c>
      <c r="L153" s="189">
        <f t="shared" si="22"/>
        <v>35</v>
      </c>
      <c r="M153" s="190">
        <f t="shared" si="23"/>
        <v>0.11562857142912354</v>
      </c>
      <c r="N153" s="190">
        <f t="shared" si="24"/>
        <v>6.0857142857433438E-3</v>
      </c>
      <c r="O153" s="191">
        <f t="shared" si="25"/>
        <v>0</v>
      </c>
      <c r="P153" s="192">
        <f t="shared" si="25"/>
        <v>0</v>
      </c>
    </row>
    <row r="154" spans="1:16" x14ac:dyDescent="0.3">
      <c r="A154" s="184" t="s">
        <v>129</v>
      </c>
      <c r="B154" s="185">
        <v>260.322</v>
      </c>
      <c r="C154" s="185">
        <v>260.524</v>
      </c>
      <c r="D154" s="185">
        <f t="shared" si="19"/>
        <v>0.20199999999999818</v>
      </c>
      <c r="E154" s="186">
        <v>2130</v>
      </c>
      <c r="F154" s="186">
        <v>30</v>
      </c>
      <c r="G154" s="187">
        <v>0.05</v>
      </c>
      <c r="H154" s="188">
        <f t="shared" si="20"/>
        <v>11.678485714285609</v>
      </c>
      <c r="I154" s="188">
        <f t="shared" si="21"/>
        <v>0.61465714285713735</v>
      </c>
      <c r="J154" s="189" t="s">
        <v>176</v>
      </c>
      <c r="K154" s="189">
        <v>0</v>
      </c>
      <c r="L154" s="189">
        <f t="shared" si="22"/>
        <v>35</v>
      </c>
      <c r="M154" s="190">
        <f t="shared" si="23"/>
        <v>11.678485714285609</v>
      </c>
      <c r="N154" s="190">
        <f t="shared" si="24"/>
        <v>0.61465714285713735</v>
      </c>
      <c r="O154" s="191">
        <f t="shared" si="25"/>
        <v>0</v>
      </c>
      <c r="P154" s="192">
        <f t="shared" si="25"/>
        <v>0</v>
      </c>
    </row>
    <row r="155" spans="1:16" x14ac:dyDescent="0.3">
      <c r="A155" s="184" t="s">
        <v>129</v>
      </c>
      <c r="B155" s="185">
        <v>260.524</v>
      </c>
      <c r="C155" s="185">
        <v>260.57</v>
      </c>
      <c r="D155" s="185">
        <f t="shared" si="19"/>
        <v>4.5999999999992269E-2</v>
      </c>
      <c r="E155" s="186">
        <v>2130</v>
      </c>
      <c r="F155" s="186">
        <v>50</v>
      </c>
      <c r="G155" s="187">
        <v>0.05</v>
      </c>
      <c r="H155" s="188">
        <f t="shared" si="20"/>
        <v>1.6923818181815338</v>
      </c>
      <c r="I155" s="188">
        <f t="shared" si="21"/>
        <v>8.9072727272712302E-2</v>
      </c>
      <c r="J155" s="189" t="s">
        <v>176</v>
      </c>
      <c r="K155" s="189">
        <v>0</v>
      </c>
      <c r="L155" s="189">
        <f t="shared" si="22"/>
        <v>55</v>
      </c>
      <c r="M155" s="190">
        <f t="shared" si="23"/>
        <v>1.6923818181815338</v>
      </c>
      <c r="N155" s="190">
        <f t="shared" si="24"/>
        <v>8.9072727272712302E-2</v>
      </c>
      <c r="O155" s="191">
        <f t="shared" si="25"/>
        <v>0</v>
      </c>
      <c r="P155" s="192">
        <f t="shared" si="25"/>
        <v>0</v>
      </c>
    </row>
    <row r="156" spans="1:16" x14ac:dyDescent="0.3">
      <c r="A156" s="184" t="s">
        <v>129</v>
      </c>
      <c r="B156" s="185">
        <v>260.57</v>
      </c>
      <c r="C156" s="185">
        <v>260.82</v>
      </c>
      <c r="D156" s="185">
        <f t="shared" si="19"/>
        <v>0.25</v>
      </c>
      <c r="E156" s="186">
        <v>2130</v>
      </c>
      <c r="F156" s="186">
        <v>50</v>
      </c>
      <c r="G156" s="187">
        <v>0.05</v>
      </c>
      <c r="H156" s="188">
        <f t="shared" si="20"/>
        <v>9.1977272727272723</v>
      </c>
      <c r="I156" s="188">
        <f t="shared" si="21"/>
        <v>0.48409090909090907</v>
      </c>
      <c r="J156" s="189" t="s">
        <v>176</v>
      </c>
      <c r="K156" s="189">
        <v>0</v>
      </c>
      <c r="L156" s="189">
        <f t="shared" si="22"/>
        <v>55</v>
      </c>
      <c r="M156" s="190">
        <f t="shared" si="23"/>
        <v>9.1977272727272723</v>
      </c>
      <c r="N156" s="190">
        <f t="shared" si="24"/>
        <v>0.48409090909090907</v>
      </c>
      <c r="O156" s="191">
        <f t="shared" si="25"/>
        <v>0</v>
      </c>
      <c r="P156" s="192">
        <f t="shared" si="25"/>
        <v>0</v>
      </c>
    </row>
    <row r="157" spans="1:16" x14ac:dyDescent="0.3">
      <c r="A157" s="184" t="s">
        <v>129</v>
      </c>
      <c r="B157" s="185">
        <v>260.82</v>
      </c>
      <c r="C157" s="185">
        <v>260.98</v>
      </c>
      <c r="D157" s="185">
        <f t="shared" si="19"/>
        <v>0.16000000000002501</v>
      </c>
      <c r="E157" s="186">
        <v>2130</v>
      </c>
      <c r="F157" s="186">
        <v>50</v>
      </c>
      <c r="G157" s="187">
        <v>0.05</v>
      </c>
      <c r="H157" s="188">
        <f t="shared" si="20"/>
        <v>5.8865454545463738</v>
      </c>
      <c r="I157" s="188">
        <f t="shared" si="21"/>
        <v>0.30981818181823023</v>
      </c>
      <c r="J157" s="189" t="s">
        <v>176</v>
      </c>
      <c r="K157" s="189">
        <v>0</v>
      </c>
      <c r="L157" s="189">
        <f t="shared" si="22"/>
        <v>55</v>
      </c>
      <c r="M157" s="190">
        <f t="shared" si="23"/>
        <v>5.8865454545463738</v>
      </c>
      <c r="N157" s="190">
        <f t="shared" si="24"/>
        <v>0.30981818181823023</v>
      </c>
      <c r="O157" s="191">
        <f t="shared" si="25"/>
        <v>0</v>
      </c>
      <c r="P157" s="192">
        <f t="shared" si="25"/>
        <v>0</v>
      </c>
    </row>
    <row r="158" spans="1:16" x14ac:dyDescent="0.3">
      <c r="A158" s="184" t="s">
        <v>129</v>
      </c>
      <c r="B158" s="185">
        <v>260.98</v>
      </c>
      <c r="C158" s="185">
        <v>261.02999999999997</v>
      </c>
      <c r="D158" s="185">
        <f t="shared" si="19"/>
        <v>4.9999999999954525E-2</v>
      </c>
      <c r="E158" s="186">
        <v>2130</v>
      </c>
      <c r="F158" s="186">
        <v>50</v>
      </c>
      <c r="G158" s="187">
        <v>0.05</v>
      </c>
      <c r="H158" s="188">
        <f t="shared" si="20"/>
        <v>1.8395454545437815</v>
      </c>
      <c r="I158" s="188">
        <f t="shared" si="21"/>
        <v>9.6818181818093763E-2</v>
      </c>
      <c r="J158" s="189" t="s">
        <v>176</v>
      </c>
      <c r="K158" s="189">
        <v>0</v>
      </c>
      <c r="L158" s="189">
        <f t="shared" si="22"/>
        <v>55</v>
      </c>
      <c r="M158" s="190">
        <f t="shared" si="23"/>
        <v>1.8395454545437815</v>
      </c>
      <c r="N158" s="190">
        <f t="shared" si="24"/>
        <v>9.6818181818093763E-2</v>
      </c>
      <c r="O158" s="191">
        <f t="shared" si="25"/>
        <v>0</v>
      </c>
      <c r="P158" s="192">
        <f t="shared" si="25"/>
        <v>0</v>
      </c>
    </row>
    <row r="159" spans="1:16" x14ac:dyDescent="0.3">
      <c r="A159" s="184" t="s">
        <v>129</v>
      </c>
      <c r="B159" s="185">
        <v>261.02999999999997</v>
      </c>
      <c r="C159" s="185">
        <v>261.16000000000003</v>
      </c>
      <c r="D159" s="185">
        <f t="shared" si="19"/>
        <v>0.1300000000000523</v>
      </c>
      <c r="E159" s="186">
        <v>2018</v>
      </c>
      <c r="F159" s="186">
        <v>50</v>
      </c>
      <c r="G159" s="187">
        <v>0.05</v>
      </c>
      <c r="H159" s="188">
        <f t="shared" si="20"/>
        <v>4.5313272727290954</v>
      </c>
      <c r="I159" s="188">
        <f t="shared" si="21"/>
        <v>0.23849090909100504</v>
      </c>
      <c r="J159" s="189" t="s">
        <v>176</v>
      </c>
      <c r="K159" s="189">
        <v>0</v>
      </c>
      <c r="L159" s="189">
        <f t="shared" si="22"/>
        <v>55</v>
      </c>
      <c r="M159" s="190">
        <f t="shared" si="23"/>
        <v>4.5313272727290954</v>
      </c>
      <c r="N159" s="190">
        <f t="shared" si="24"/>
        <v>0.23849090909100504</v>
      </c>
      <c r="O159" s="191">
        <f t="shared" si="25"/>
        <v>0</v>
      </c>
      <c r="P159" s="192">
        <f t="shared" si="25"/>
        <v>0</v>
      </c>
    </row>
    <row r="160" spans="1:16" x14ac:dyDescent="0.3">
      <c r="A160" s="184" t="s">
        <v>129</v>
      </c>
      <c r="B160" s="185">
        <v>261.16000000000003</v>
      </c>
      <c r="C160" s="185">
        <v>261.27</v>
      </c>
      <c r="D160" s="185">
        <f t="shared" si="19"/>
        <v>0.1099999999999568</v>
      </c>
      <c r="E160" s="186">
        <v>2264</v>
      </c>
      <c r="F160" s="186">
        <v>50</v>
      </c>
      <c r="G160" s="187">
        <v>0.05</v>
      </c>
      <c r="H160" s="188">
        <f t="shared" si="20"/>
        <v>4.3015999999983103</v>
      </c>
      <c r="I160" s="188">
        <f t="shared" si="21"/>
        <v>0.22639999999991109</v>
      </c>
      <c r="J160" s="189" t="s">
        <v>176</v>
      </c>
      <c r="K160" s="189">
        <v>0</v>
      </c>
      <c r="L160" s="189">
        <f t="shared" si="22"/>
        <v>55</v>
      </c>
      <c r="M160" s="190">
        <f t="shared" si="23"/>
        <v>4.3015999999983103</v>
      </c>
      <c r="N160" s="190">
        <f t="shared" si="24"/>
        <v>0.22639999999991109</v>
      </c>
      <c r="O160" s="191">
        <f t="shared" si="25"/>
        <v>0</v>
      </c>
      <c r="P160" s="192">
        <f t="shared" si="25"/>
        <v>0</v>
      </c>
    </row>
    <row r="161" spans="1:16" x14ac:dyDescent="0.3">
      <c r="A161" s="184" t="s">
        <v>129</v>
      </c>
      <c r="B161" s="185">
        <v>261.27</v>
      </c>
      <c r="C161" s="185">
        <v>261.32</v>
      </c>
      <c r="D161" s="185">
        <f t="shared" si="19"/>
        <v>5.0000000000011369E-2</v>
      </c>
      <c r="E161" s="186">
        <v>2264</v>
      </c>
      <c r="F161" s="186">
        <v>50</v>
      </c>
      <c r="G161" s="187">
        <v>0.05</v>
      </c>
      <c r="H161" s="188">
        <f t="shared" si="20"/>
        <v>1.9552727272731716</v>
      </c>
      <c r="I161" s="188">
        <f t="shared" si="21"/>
        <v>0.10290909090911431</v>
      </c>
      <c r="J161" s="189" t="s">
        <v>176</v>
      </c>
      <c r="K161" s="189">
        <v>0</v>
      </c>
      <c r="L161" s="189">
        <f t="shared" si="22"/>
        <v>55</v>
      </c>
      <c r="M161" s="190">
        <f t="shared" si="23"/>
        <v>1.9552727272731718</v>
      </c>
      <c r="N161" s="190">
        <f t="shared" si="24"/>
        <v>0.10290909090911431</v>
      </c>
      <c r="O161" s="191">
        <f t="shared" si="25"/>
        <v>0</v>
      </c>
      <c r="P161" s="192">
        <f t="shared" si="25"/>
        <v>0</v>
      </c>
    </row>
    <row r="162" spans="1:16" x14ac:dyDescent="0.3">
      <c r="A162" s="184" t="s">
        <v>129</v>
      </c>
      <c r="B162" s="185">
        <v>261.32</v>
      </c>
      <c r="C162" s="185">
        <v>261.42</v>
      </c>
      <c r="D162" s="185">
        <f t="shared" si="19"/>
        <v>0.10000000000002274</v>
      </c>
      <c r="E162" s="186">
        <v>2264</v>
      </c>
      <c r="F162" s="186">
        <v>50</v>
      </c>
      <c r="G162" s="187">
        <v>0.05</v>
      </c>
      <c r="H162" s="188">
        <f t="shared" si="20"/>
        <v>3.9105454545463432</v>
      </c>
      <c r="I162" s="188">
        <f t="shared" si="21"/>
        <v>0.20581818181822861</v>
      </c>
      <c r="J162" s="189" t="s">
        <v>176</v>
      </c>
      <c r="K162" s="189">
        <v>0</v>
      </c>
      <c r="L162" s="189">
        <f t="shared" si="22"/>
        <v>55</v>
      </c>
      <c r="M162" s="190">
        <f t="shared" si="23"/>
        <v>3.9105454545463436</v>
      </c>
      <c r="N162" s="190">
        <f t="shared" si="24"/>
        <v>0.20581818181822861</v>
      </c>
      <c r="O162" s="191">
        <f t="shared" si="25"/>
        <v>0</v>
      </c>
      <c r="P162" s="192">
        <f t="shared" si="25"/>
        <v>0</v>
      </c>
    </row>
    <row r="163" spans="1:16" x14ac:dyDescent="0.3">
      <c r="A163" s="184" t="s">
        <v>129</v>
      </c>
      <c r="B163" s="185">
        <v>261.42</v>
      </c>
      <c r="C163" s="185">
        <v>261.44</v>
      </c>
      <c r="D163" s="185">
        <f t="shared" si="19"/>
        <v>1.999999999998181E-2</v>
      </c>
      <c r="E163" s="186">
        <v>2264</v>
      </c>
      <c r="F163" s="186">
        <v>50</v>
      </c>
      <c r="G163" s="187">
        <v>0.05</v>
      </c>
      <c r="H163" s="188">
        <f t="shared" si="20"/>
        <v>0.78210909090837943</v>
      </c>
      <c r="I163" s="188">
        <f t="shared" si="21"/>
        <v>4.1163636363598925E-2</v>
      </c>
      <c r="J163" s="189" t="s">
        <v>176</v>
      </c>
      <c r="K163" s="189">
        <v>0</v>
      </c>
      <c r="L163" s="189">
        <f t="shared" si="22"/>
        <v>55</v>
      </c>
      <c r="M163" s="190">
        <f t="shared" si="23"/>
        <v>0.78210909090837955</v>
      </c>
      <c r="N163" s="190">
        <f t="shared" si="24"/>
        <v>4.1163636363598925E-2</v>
      </c>
      <c r="O163" s="191">
        <f t="shared" si="25"/>
        <v>0</v>
      </c>
      <c r="P163" s="192">
        <f t="shared" si="25"/>
        <v>0</v>
      </c>
    </row>
    <row r="164" spans="1:16" x14ac:dyDescent="0.3">
      <c r="A164" s="184" t="s">
        <v>129</v>
      </c>
      <c r="B164" s="185">
        <v>261.44</v>
      </c>
      <c r="C164" s="185">
        <v>261.45</v>
      </c>
      <c r="D164" s="185">
        <f t="shared" si="19"/>
        <v>9.9999999999909051E-3</v>
      </c>
      <c r="E164" s="186">
        <v>2264</v>
      </c>
      <c r="F164" s="186">
        <v>50</v>
      </c>
      <c r="G164" s="187">
        <v>0.05</v>
      </c>
      <c r="H164" s="188">
        <f t="shared" si="20"/>
        <v>0.39105454545418972</v>
      </c>
      <c r="I164" s="188">
        <f t="shared" si="21"/>
        <v>2.0581818181799463E-2</v>
      </c>
      <c r="J164" s="189" t="s">
        <v>176</v>
      </c>
      <c r="K164" s="189">
        <v>0</v>
      </c>
      <c r="L164" s="189">
        <f t="shared" si="22"/>
        <v>55</v>
      </c>
      <c r="M164" s="190">
        <f t="shared" si="23"/>
        <v>0.39105454545418977</v>
      </c>
      <c r="N164" s="190">
        <f t="shared" si="24"/>
        <v>2.0581818181799463E-2</v>
      </c>
      <c r="O164" s="191">
        <f t="shared" si="25"/>
        <v>0</v>
      </c>
      <c r="P164" s="192">
        <f t="shared" si="25"/>
        <v>0</v>
      </c>
    </row>
    <row r="165" spans="1:16" x14ac:dyDescent="0.3">
      <c r="A165" s="184" t="s">
        <v>129</v>
      </c>
      <c r="B165" s="185">
        <v>261.45</v>
      </c>
      <c r="C165" s="185">
        <v>261.48</v>
      </c>
      <c r="D165" s="185">
        <f t="shared" si="19"/>
        <v>3.0000000000029559E-2</v>
      </c>
      <c r="E165" s="186">
        <v>2264</v>
      </c>
      <c r="F165" s="186">
        <v>50</v>
      </c>
      <c r="G165" s="187">
        <v>0.05</v>
      </c>
      <c r="H165" s="188">
        <f t="shared" si="20"/>
        <v>1.1731636363647922</v>
      </c>
      <c r="I165" s="188">
        <f t="shared" si="21"/>
        <v>6.1745454545515381E-2</v>
      </c>
      <c r="J165" s="189" t="s">
        <v>176</v>
      </c>
      <c r="K165" s="189">
        <v>0</v>
      </c>
      <c r="L165" s="189">
        <f t="shared" si="22"/>
        <v>55</v>
      </c>
      <c r="M165" s="190">
        <f t="shared" si="23"/>
        <v>1.1731636363647922</v>
      </c>
      <c r="N165" s="190">
        <f t="shared" si="24"/>
        <v>6.1745454545515381E-2</v>
      </c>
      <c r="O165" s="191">
        <f t="shared" si="25"/>
        <v>0</v>
      </c>
      <c r="P165" s="192">
        <f t="shared" si="25"/>
        <v>0</v>
      </c>
    </row>
    <row r="166" spans="1:16" x14ac:dyDescent="0.3">
      <c r="A166" s="184" t="s">
        <v>129</v>
      </c>
      <c r="B166" s="185">
        <v>261.48</v>
      </c>
      <c r="C166" s="185">
        <v>261.58999999999997</v>
      </c>
      <c r="D166" s="185">
        <f t="shared" si="19"/>
        <v>0.1099999999999568</v>
      </c>
      <c r="E166" s="186">
        <v>2264</v>
      </c>
      <c r="F166" s="186">
        <v>50</v>
      </c>
      <c r="G166" s="187">
        <v>0.05</v>
      </c>
      <c r="H166" s="188">
        <f t="shared" si="20"/>
        <v>4.3015999999983103</v>
      </c>
      <c r="I166" s="188">
        <f t="shared" si="21"/>
        <v>0.22639999999991109</v>
      </c>
      <c r="J166" s="189" t="s">
        <v>176</v>
      </c>
      <c r="K166" s="189">
        <v>0</v>
      </c>
      <c r="L166" s="189">
        <f t="shared" si="22"/>
        <v>55</v>
      </c>
      <c r="M166" s="190">
        <f t="shared" si="23"/>
        <v>4.3015999999983103</v>
      </c>
      <c r="N166" s="190">
        <f t="shared" si="24"/>
        <v>0.22639999999991109</v>
      </c>
      <c r="O166" s="191">
        <f t="shared" si="25"/>
        <v>0</v>
      </c>
      <c r="P166" s="192">
        <f t="shared" si="25"/>
        <v>0</v>
      </c>
    </row>
    <row r="167" spans="1:16" x14ac:dyDescent="0.3">
      <c r="A167" s="184" t="s">
        <v>129</v>
      </c>
      <c r="B167" s="185">
        <v>261.58999999999997</v>
      </c>
      <c r="C167" s="185">
        <v>261.63</v>
      </c>
      <c r="D167" s="185">
        <f t="shared" si="19"/>
        <v>4.0000000000020464E-2</v>
      </c>
      <c r="E167" s="186">
        <v>2264</v>
      </c>
      <c r="F167" s="186">
        <v>50</v>
      </c>
      <c r="G167" s="187">
        <v>0.05</v>
      </c>
      <c r="H167" s="188">
        <f t="shared" si="20"/>
        <v>1.564218181818982</v>
      </c>
      <c r="I167" s="188">
        <f t="shared" si="21"/>
        <v>8.232727272731484E-2</v>
      </c>
      <c r="J167" s="189" t="s">
        <v>176</v>
      </c>
      <c r="K167" s="189">
        <v>0</v>
      </c>
      <c r="L167" s="189">
        <f t="shared" si="22"/>
        <v>55</v>
      </c>
      <c r="M167" s="190">
        <f t="shared" si="23"/>
        <v>1.5642181818189822</v>
      </c>
      <c r="N167" s="190">
        <f t="shared" si="24"/>
        <v>8.232727272731484E-2</v>
      </c>
      <c r="O167" s="191">
        <f t="shared" si="25"/>
        <v>0</v>
      </c>
      <c r="P167" s="192">
        <f t="shared" si="25"/>
        <v>0</v>
      </c>
    </row>
    <row r="168" spans="1:16" x14ac:dyDescent="0.3">
      <c r="A168" s="184" t="s">
        <v>129</v>
      </c>
      <c r="B168" s="185">
        <v>261.63</v>
      </c>
      <c r="C168" s="185">
        <v>261.66000000000003</v>
      </c>
      <c r="D168" s="185">
        <f t="shared" si="19"/>
        <v>3.0000000000029559E-2</v>
      </c>
      <c r="E168" s="186">
        <v>2140</v>
      </c>
      <c r="F168" s="186">
        <v>50</v>
      </c>
      <c r="G168" s="187">
        <v>0.05</v>
      </c>
      <c r="H168" s="188">
        <f t="shared" si="20"/>
        <v>1.1089090909101835</v>
      </c>
      <c r="I168" s="188">
        <f t="shared" si="21"/>
        <v>5.836363636369387E-2</v>
      </c>
      <c r="J168" s="189" t="s">
        <v>176</v>
      </c>
      <c r="K168" s="189">
        <v>0</v>
      </c>
      <c r="L168" s="189">
        <f t="shared" si="22"/>
        <v>55</v>
      </c>
      <c r="M168" s="190">
        <f t="shared" si="23"/>
        <v>1.1089090909101835</v>
      </c>
      <c r="N168" s="190">
        <f t="shared" si="24"/>
        <v>5.836363636369387E-2</v>
      </c>
      <c r="O168" s="191">
        <f t="shared" si="25"/>
        <v>0</v>
      </c>
      <c r="P168" s="192">
        <f t="shared" si="25"/>
        <v>0</v>
      </c>
    </row>
    <row r="169" spans="1:16" x14ac:dyDescent="0.3">
      <c r="A169" s="184" t="s">
        <v>129</v>
      </c>
      <c r="B169" s="185">
        <v>261.66000000000003</v>
      </c>
      <c r="C169" s="185">
        <v>261.75</v>
      </c>
      <c r="D169" s="185">
        <f t="shared" si="19"/>
        <v>8.9999999999974989E-2</v>
      </c>
      <c r="E169" s="186">
        <v>2140</v>
      </c>
      <c r="F169" s="186">
        <v>50</v>
      </c>
      <c r="G169" s="187">
        <v>0.05</v>
      </c>
      <c r="H169" s="188">
        <f t="shared" si="20"/>
        <v>3.3267272727263482</v>
      </c>
      <c r="I169" s="188">
        <f t="shared" si="21"/>
        <v>0.17509090909086042</v>
      </c>
      <c r="J169" s="189" t="s">
        <v>176</v>
      </c>
      <c r="K169" s="189">
        <v>0</v>
      </c>
      <c r="L169" s="189">
        <f t="shared" si="22"/>
        <v>55</v>
      </c>
      <c r="M169" s="190">
        <f t="shared" si="23"/>
        <v>3.3267272727263482</v>
      </c>
      <c r="N169" s="190">
        <f t="shared" si="24"/>
        <v>0.17509090909086042</v>
      </c>
      <c r="O169" s="191">
        <f t="shared" si="25"/>
        <v>0</v>
      </c>
      <c r="P169" s="192">
        <f t="shared" si="25"/>
        <v>0</v>
      </c>
    </row>
    <row r="170" spans="1:16" x14ac:dyDescent="0.3">
      <c r="A170" s="184" t="s">
        <v>129</v>
      </c>
      <c r="B170" s="185">
        <v>261.75</v>
      </c>
      <c r="C170" s="185">
        <v>261.8</v>
      </c>
      <c r="D170" s="185">
        <f t="shared" si="19"/>
        <v>5.0000000000011369E-2</v>
      </c>
      <c r="E170" s="186">
        <v>2140</v>
      </c>
      <c r="F170" s="186">
        <v>50</v>
      </c>
      <c r="G170" s="187">
        <v>0.05</v>
      </c>
      <c r="H170" s="188">
        <f t="shared" si="20"/>
        <v>1.8481818181822385</v>
      </c>
      <c r="I170" s="188">
        <f t="shared" si="21"/>
        <v>9.7272727272749396E-2</v>
      </c>
      <c r="J170" s="189" t="s">
        <v>176</v>
      </c>
      <c r="K170" s="189">
        <v>0</v>
      </c>
      <c r="L170" s="189">
        <f t="shared" si="22"/>
        <v>55</v>
      </c>
      <c r="M170" s="190">
        <f t="shared" si="23"/>
        <v>1.8481818181822385</v>
      </c>
      <c r="N170" s="190">
        <f t="shared" si="24"/>
        <v>9.7272727272749396E-2</v>
      </c>
      <c r="O170" s="191">
        <f t="shared" si="25"/>
        <v>0</v>
      </c>
      <c r="P170" s="192">
        <f t="shared" si="25"/>
        <v>0</v>
      </c>
    </row>
    <row r="171" spans="1:16" x14ac:dyDescent="0.3">
      <c r="A171" s="184" t="s">
        <v>129</v>
      </c>
      <c r="B171" s="185">
        <v>261.8</v>
      </c>
      <c r="C171" s="185">
        <v>261.82</v>
      </c>
      <c r="D171" s="185">
        <f t="shared" si="19"/>
        <v>1.999999999998181E-2</v>
      </c>
      <c r="E171" s="186">
        <v>2140</v>
      </c>
      <c r="F171" s="186">
        <v>50</v>
      </c>
      <c r="G171" s="187">
        <v>0.05</v>
      </c>
      <c r="H171" s="188">
        <f t="shared" si="20"/>
        <v>0.73927272727205495</v>
      </c>
      <c r="I171" s="188">
        <f t="shared" si="21"/>
        <v>3.8909090909055519E-2</v>
      </c>
      <c r="J171" s="189" t="s">
        <v>176</v>
      </c>
      <c r="K171" s="189">
        <v>0</v>
      </c>
      <c r="L171" s="189">
        <f t="shared" si="22"/>
        <v>55</v>
      </c>
      <c r="M171" s="190">
        <f t="shared" si="23"/>
        <v>0.73927272727205495</v>
      </c>
      <c r="N171" s="190">
        <f t="shared" si="24"/>
        <v>3.8909090909055519E-2</v>
      </c>
      <c r="O171" s="191">
        <f t="shared" si="25"/>
        <v>0</v>
      </c>
      <c r="P171" s="192">
        <f t="shared" si="25"/>
        <v>0</v>
      </c>
    </row>
    <row r="172" spans="1:16" x14ac:dyDescent="0.3">
      <c r="A172" s="184" t="s">
        <v>129</v>
      </c>
      <c r="B172" s="185">
        <v>261.82</v>
      </c>
      <c r="C172" s="185">
        <v>262</v>
      </c>
      <c r="D172" s="185">
        <f t="shared" si="19"/>
        <v>0.18000000000000682</v>
      </c>
      <c r="E172" s="186">
        <v>2140</v>
      </c>
      <c r="F172" s="186">
        <v>50</v>
      </c>
      <c r="G172" s="187">
        <v>0.05</v>
      </c>
      <c r="H172" s="188">
        <f t="shared" si="20"/>
        <v>6.6534545454547978</v>
      </c>
      <c r="I172" s="188">
        <f t="shared" si="21"/>
        <v>0.35018181818183147</v>
      </c>
      <c r="J172" s="189" t="s">
        <v>176</v>
      </c>
      <c r="K172" s="189">
        <v>0</v>
      </c>
      <c r="L172" s="189">
        <f t="shared" si="22"/>
        <v>55</v>
      </c>
      <c r="M172" s="190">
        <f t="shared" si="23"/>
        <v>6.6534545454547978</v>
      </c>
      <c r="N172" s="190">
        <f t="shared" si="24"/>
        <v>0.35018181818183147</v>
      </c>
      <c r="O172" s="191">
        <f t="shared" si="25"/>
        <v>0</v>
      </c>
      <c r="P172" s="192">
        <f t="shared" si="25"/>
        <v>0</v>
      </c>
    </row>
    <row r="173" spans="1:16" x14ac:dyDescent="0.3">
      <c r="A173" s="184" t="s">
        <v>129</v>
      </c>
      <c r="B173" s="185">
        <v>262</v>
      </c>
      <c r="C173" s="185">
        <v>262.00700000000001</v>
      </c>
      <c r="D173" s="185">
        <f t="shared" si="19"/>
        <v>7.0000000000050022E-3</v>
      </c>
      <c r="E173" s="186">
        <v>2140</v>
      </c>
      <c r="F173" s="186">
        <v>50</v>
      </c>
      <c r="G173" s="187">
        <v>0.05</v>
      </c>
      <c r="H173" s="188">
        <f t="shared" si="20"/>
        <v>0.25874545454563946</v>
      </c>
      <c r="I173" s="188">
        <f t="shared" si="21"/>
        <v>1.3618181818191549E-2</v>
      </c>
      <c r="J173" s="189" t="s">
        <v>176</v>
      </c>
      <c r="K173" s="189">
        <v>0</v>
      </c>
      <c r="L173" s="189">
        <f t="shared" si="22"/>
        <v>55</v>
      </c>
      <c r="M173" s="190">
        <f t="shared" si="23"/>
        <v>0.25874545454563946</v>
      </c>
      <c r="N173" s="190">
        <f t="shared" si="24"/>
        <v>1.3618181818191549E-2</v>
      </c>
      <c r="O173" s="191">
        <f t="shared" si="25"/>
        <v>0</v>
      </c>
      <c r="P173" s="192">
        <f t="shared" si="25"/>
        <v>0</v>
      </c>
    </row>
    <row r="174" spans="1:16" x14ac:dyDescent="0.3">
      <c r="A174" s="184" t="s">
        <v>129</v>
      </c>
      <c r="B174" s="185">
        <v>262.00700000000001</v>
      </c>
      <c r="C174" s="185">
        <v>262.02</v>
      </c>
      <c r="D174" s="185">
        <f t="shared" si="19"/>
        <v>1.2999999999976808E-2</v>
      </c>
      <c r="E174" s="186">
        <v>2140</v>
      </c>
      <c r="F174" s="186">
        <v>55</v>
      </c>
      <c r="G174" s="187">
        <v>0.05</v>
      </c>
      <c r="H174" s="188">
        <f t="shared" si="20"/>
        <v>0.44048333333254752</v>
      </c>
      <c r="I174" s="188">
        <f t="shared" si="21"/>
        <v>2.3183333333291974E-2</v>
      </c>
      <c r="J174" s="189" t="s">
        <v>176</v>
      </c>
      <c r="K174" s="189">
        <v>0</v>
      </c>
      <c r="L174" s="189">
        <f t="shared" si="22"/>
        <v>60</v>
      </c>
      <c r="M174" s="190">
        <f t="shared" si="23"/>
        <v>0.44048333333254752</v>
      </c>
      <c r="N174" s="190">
        <f t="shared" si="24"/>
        <v>2.3183333333291974E-2</v>
      </c>
      <c r="O174" s="191">
        <f t="shared" si="25"/>
        <v>0</v>
      </c>
      <c r="P174" s="192">
        <f t="shared" si="25"/>
        <v>0</v>
      </c>
    </row>
    <row r="175" spans="1:16" x14ac:dyDescent="0.3">
      <c r="A175" s="184" t="s">
        <v>129</v>
      </c>
      <c r="B175" s="185">
        <v>262.02</v>
      </c>
      <c r="C175" s="185">
        <v>262.02999999999997</v>
      </c>
      <c r="D175" s="185">
        <f t="shared" si="19"/>
        <v>9.9999999999909051E-3</v>
      </c>
      <c r="E175" s="186">
        <v>2140</v>
      </c>
      <c r="F175" s="186">
        <v>55</v>
      </c>
      <c r="G175" s="187">
        <v>0.05</v>
      </c>
      <c r="H175" s="188">
        <f t="shared" si="20"/>
        <v>0.33883333333302518</v>
      </c>
      <c r="I175" s="188">
        <f t="shared" si="21"/>
        <v>1.7833333333317113E-2</v>
      </c>
      <c r="J175" s="189" t="s">
        <v>173</v>
      </c>
      <c r="K175" s="189">
        <f t="shared" ref="K175:K238" si="26">VLOOKUP(J175,SD,2,FALSE)</f>
        <v>5</v>
      </c>
      <c r="L175" s="189">
        <f t="shared" si="22"/>
        <v>55</v>
      </c>
      <c r="M175" s="190">
        <f t="shared" si="23"/>
        <v>0.36963636363602748</v>
      </c>
      <c r="N175" s="190">
        <f t="shared" si="24"/>
        <v>1.9454545454527759E-2</v>
      </c>
      <c r="O175" s="191">
        <f t="shared" si="25"/>
        <v>3.0803030303002299E-2</v>
      </c>
      <c r="P175" s="192">
        <f t="shared" si="25"/>
        <v>1.621212121210646E-3</v>
      </c>
    </row>
    <row r="176" spans="1:16" x14ac:dyDescent="0.3">
      <c r="A176" s="184" t="s">
        <v>129</v>
      </c>
      <c r="B176" s="185">
        <v>262.02999999999997</v>
      </c>
      <c r="C176" s="185">
        <v>262.07</v>
      </c>
      <c r="D176" s="185">
        <f t="shared" si="19"/>
        <v>4.0000000000020464E-2</v>
      </c>
      <c r="E176" s="186">
        <v>2140</v>
      </c>
      <c r="F176" s="186">
        <v>55</v>
      </c>
      <c r="G176" s="187">
        <v>0.05</v>
      </c>
      <c r="H176" s="188">
        <f t="shared" si="20"/>
        <v>1.3553333333340267</v>
      </c>
      <c r="I176" s="188">
        <f t="shared" si="21"/>
        <v>7.1333333333369831E-2</v>
      </c>
      <c r="J176" s="189" t="s">
        <v>173</v>
      </c>
      <c r="K176" s="189">
        <f t="shared" si="26"/>
        <v>5</v>
      </c>
      <c r="L176" s="189">
        <f t="shared" si="22"/>
        <v>55</v>
      </c>
      <c r="M176" s="190">
        <f t="shared" si="23"/>
        <v>1.4785454545462109</v>
      </c>
      <c r="N176" s="190">
        <f t="shared" si="24"/>
        <v>7.7818181818221629E-2</v>
      </c>
      <c r="O176" s="191">
        <f t="shared" si="25"/>
        <v>0.12321212121218417</v>
      </c>
      <c r="P176" s="192">
        <f t="shared" si="25"/>
        <v>6.484848484851799E-3</v>
      </c>
    </row>
    <row r="177" spans="1:16" x14ac:dyDescent="0.3">
      <c r="A177" s="184" t="s">
        <v>129</v>
      </c>
      <c r="B177" s="185">
        <v>262.07</v>
      </c>
      <c r="C177" s="185">
        <v>262.08999999999997</v>
      </c>
      <c r="D177" s="185">
        <f t="shared" si="19"/>
        <v>1.999999999998181E-2</v>
      </c>
      <c r="E177" s="186">
        <v>2140</v>
      </c>
      <c r="F177" s="186">
        <v>55</v>
      </c>
      <c r="G177" s="187">
        <v>0.05</v>
      </c>
      <c r="H177" s="188">
        <f t="shared" si="20"/>
        <v>0.67766666666605035</v>
      </c>
      <c r="I177" s="188">
        <f t="shared" si="21"/>
        <v>3.5666666666634227E-2</v>
      </c>
      <c r="J177" s="189" t="s">
        <v>173</v>
      </c>
      <c r="K177" s="189">
        <f t="shared" si="26"/>
        <v>5</v>
      </c>
      <c r="L177" s="189">
        <f t="shared" si="22"/>
        <v>55</v>
      </c>
      <c r="M177" s="190">
        <f t="shared" si="23"/>
        <v>0.73927272727205495</v>
      </c>
      <c r="N177" s="190">
        <f t="shared" si="24"/>
        <v>3.8909090909055519E-2</v>
      </c>
      <c r="O177" s="191">
        <f t="shared" si="25"/>
        <v>6.1606060606004598E-2</v>
      </c>
      <c r="P177" s="192">
        <f t="shared" si="25"/>
        <v>3.2424242424212921E-3</v>
      </c>
    </row>
    <row r="178" spans="1:16" x14ac:dyDescent="0.3">
      <c r="A178" s="184" t="s">
        <v>129</v>
      </c>
      <c r="B178" s="185">
        <v>262.08999999999997</v>
      </c>
      <c r="C178" s="185">
        <v>262.32</v>
      </c>
      <c r="D178" s="185">
        <f t="shared" si="19"/>
        <v>0.23000000000001819</v>
      </c>
      <c r="E178" s="186">
        <v>2140</v>
      </c>
      <c r="F178" s="186">
        <v>55</v>
      </c>
      <c r="G178" s="187">
        <v>0.05</v>
      </c>
      <c r="H178" s="188">
        <f t="shared" si="20"/>
        <v>7.7931666666672834</v>
      </c>
      <c r="I178" s="188">
        <f t="shared" si="21"/>
        <v>0.41016666666669915</v>
      </c>
      <c r="J178" s="189" t="s">
        <v>173</v>
      </c>
      <c r="K178" s="189">
        <f t="shared" si="26"/>
        <v>5</v>
      </c>
      <c r="L178" s="189">
        <f t="shared" si="22"/>
        <v>55</v>
      </c>
      <c r="M178" s="190">
        <f t="shared" si="23"/>
        <v>8.5016363636370347</v>
      </c>
      <c r="N178" s="190">
        <f t="shared" si="24"/>
        <v>0.44745454545458091</v>
      </c>
      <c r="O178" s="191">
        <f t="shared" si="25"/>
        <v>0.70846969696975126</v>
      </c>
      <c r="P178" s="192">
        <f t="shared" si="25"/>
        <v>3.7287878787881756E-2</v>
      </c>
    </row>
    <row r="179" spans="1:16" x14ac:dyDescent="0.3">
      <c r="A179" s="184" t="s">
        <v>129</v>
      </c>
      <c r="B179" s="185">
        <v>262.32</v>
      </c>
      <c r="C179" s="185">
        <v>262.43</v>
      </c>
      <c r="D179" s="185">
        <f t="shared" si="19"/>
        <v>0.11000000000001364</v>
      </c>
      <c r="E179" s="186">
        <v>2140</v>
      </c>
      <c r="F179" s="186">
        <v>55</v>
      </c>
      <c r="G179" s="187">
        <v>0.05</v>
      </c>
      <c r="H179" s="188">
        <f t="shared" si="20"/>
        <v>3.727166666667129</v>
      </c>
      <c r="I179" s="188">
        <f t="shared" si="21"/>
        <v>0.196166666666691</v>
      </c>
      <c r="J179" s="189" t="s">
        <v>173</v>
      </c>
      <c r="K179" s="189">
        <f t="shared" si="26"/>
        <v>5</v>
      </c>
      <c r="L179" s="189">
        <f t="shared" si="22"/>
        <v>55</v>
      </c>
      <c r="M179" s="190">
        <f t="shared" si="23"/>
        <v>4.0660000000005043</v>
      </c>
      <c r="N179" s="190">
        <f t="shared" si="24"/>
        <v>0.21400000000002653</v>
      </c>
      <c r="O179" s="191">
        <f t="shared" si="25"/>
        <v>0.33883333333337529</v>
      </c>
      <c r="P179" s="192">
        <f t="shared" si="25"/>
        <v>1.7833333333335533E-2</v>
      </c>
    </row>
    <row r="180" spans="1:16" x14ac:dyDescent="0.3">
      <c r="A180" s="184" t="s">
        <v>129</v>
      </c>
      <c r="B180" s="185">
        <v>262.43</v>
      </c>
      <c r="C180" s="185">
        <v>262.44</v>
      </c>
      <c r="D180" s="185">
        <f t="shared" si="19"/>
        <v>9.9999999999909051E-3</v>
      </c>
      <c r="E180" s="186">
        <v>2140</v>
      </c>
      <c r="F180" s="186">
        <v>55</v>
      </c>
      <c r="G180" s="187">
        <v>0.05</v>
      </c>
      <c r="H180" s="188">
        <f t="shared" si="20"/>
        <v>0.33883333333302518</v>
      </c>
      <c r="I180" s="188">
        <f t="shared" si="21"/>
        <v>1.7833333333317113E-2</v>
      </c>
      <c r="J180" s="189" t="s">
        <v>173</v>
      </c>
      <c r="K180" s="189">
        <f t="shared" si="26"/>
        <v>5</v>
      </c>
      <c r="L180" s="189">
        <f t="shared" si="22"/>
        <v>55</v>
      </c>
      <c r="M180" s="190">
        <f t="shared" si="23"/>
        <v>0.36963636363602748</v>
      </c>
      <c r="N180" s="190">
        <f t="shared" si="24"/>
        <v>1.9454545454527759E-2</v>
      </c>
      <c r="O180" s="191">
        <f t="shared" si="25"/>
        <v>3.0803030303002299E-2</v>
      </c>
      <c r="P180" s="192">
        <f t="shared" si="25"/>
        <v>1.621212121210646E-3</v>
      </c>
    </row>
    <row r="181" spans="1:16" x14ac:dyDescent="0.3">
      <c r="A181" s="184" t="s">
        <v>129</v>
      </c>
      <c r="B181" s="185">
        <v>262.44</v>
      </c>
      <c r="C181" s="185">
        <v>262.51</v>
      </c>
      <c r="D181" s="185">
        <f t="shared" si="19"/>
        <v>6.9999999999993179E-2</v>
      </c>
      <c r="E181" s="186">
        <v>2140</v>
      </c>
      <c r="F181" s="186">
        <v>55</v>
      </c>
      <c r="G181" s="187">
        <v>0.05</v>
      </c>
      <c r="H181" s="188">
        <f t="shared" si="20"/>
        <v>2.3718333333331021</v>
      </c>
      <c r="I181" s="188">
        <f t="shared" si="21"/>
        <v>0.12483333333332118</v>
      </c>
      <c r="J181" s="189" t="s">
        <v>173</v>
      </c>
      <c r="K181" s="189">
        <f t="shared" si="26"/>
        <v>5</v>
      </c>
      <c r="L181" s="189">
        <f t="shared" si="22"/>
        <v>55</v>
      </c>
      <c r="M181" s="190">
        <f t="shared" si="23"/>
        <v>2.5874545454542934</v>
      </c>
      <c r="N181" s="190">
        <f t="shared" si="24"/>
        <v>0.13618181818180491</v>
      </c>
      <c r="O181" s="191">
        <f t="shared" si="25"/>
        <v>0.21562121212119134</v>
      </c>
      <c r="P181" s="192">
        <f t="shared" si="25"/>
        <v>1.1348484848483734E-2</v>
      </c>
    </row>
    <row r="182" spans="1:16" x14ac:dyDescent="0.3">
      <c r="A182" s="184" t="s">
        <v>129</v>
      </c>
      <c r="B182" s="185">
        <v>262.51</v>
      </c>
      <c r="C182" s="185">
        <v>262.7</v>
      </c>
      <c r="D182" s="185">
        <f t="shared" si="19"/>
        <v>0.18999999999999773</v>
      </c>
      <c r="E182" s="186">
        <v>2140</v>
      </c>
      <c r="F182" s="186">
        <v>55</v>
      </c>
      <c r="G182" s="187">
        <v>0.05</v>
      </c>
      <c r="H182" s="188">
        <f t="shared" si="20"/>
        <v>6.4378333333332565</v>
      </c>
      <c r="I182" s="188">
        <f t="shared" si="21"/>
        <v>0.33883333333332927</v>
      </c>
      <c r="J182" s="189" t="s">
        <v>173</v>
      </c>
      <c r="K182" s="189">
        <f t="shared" si="26"/>
        <v>5</v>
      </c>
      <c r="L182" s="189">
        <f t="shared" si="22"/>
        <v>55</v>
      </c>
      <c r="M182" s="190">
        <f t="shared" si="23"/>
        <v>7.0230909090908247</v>
      </c>
      <c r="N182" s="190">
        <f t="shared" si="24"/>
        <v>0.36963636363635921</v>
      </c>
      <c r="O182" s="191">
        <f t="shared" si="25"/>
        <v>0.5852575757575682</v>
      </c>
      <c r="P182" s="192">
        <f t="shared" si="25"/>
        <v>3.0803030303029943E-2</v>
      </c>
    </row>
    <row r="183" spans="1:16" x14ac:dyDescent="0.3">
      <c r="A183" s="184" t="s">
        <v>129</v>
      </c>
      <c r="B183" s="185">
        <v>262.7</v>
      </c>
      <c r="C183" s="185">
        <v>262.82</v>
      </c>
      <c r="D183" s="185">
        <f t="shared" si="19"/>
        <v>0.12000000000000455</v>
      </c>
      <c r="E183" s="186">
        <v>2140</v>
      </c>
      <c r="F183" s="186">
        <v>55</v>
      </c>
      <c r="G183" s="187">
        <v>0.05</v>
      </c>
      <c r="H183" s="188">
        <f t="shared" si="20"/>
        <v>4.0660000000001544</v>
      </c>
      <c r="I183" s="188">
        <f t="shared" si="21"/>
        <v>0.2140000000000081</v>
      </c>
      <c r="J183" s="189" t="s">
        <v>173</v>
      </c>
      <c r="K183" s="189">
        <f t="shared" si="26"/>
        <v>5</v>
      </c>
      <c r="L183" s="189">
        <f t="shared" si="22"/>
        <v>55</v>
      </c>
      <c r="M183" s="190">
        <f t="shared" si="23"/>
        <v>4.4356363636365321</v>
      </c>
      <c r="N183" s="190">
        <f t="shared" si="24"/>
        <v>0.2334545454545543</v>
      </c>
      <c r="O183" s="191">
        <f t="shared" si="25"/>
        <v>0.36963636363637775</v>
      </c>
      <c r="P183" s="192">
        <f t="shared" si="25"/>
        <v>1.9454545454546196E-2</v>
      </c>
    </row>
    <row r="184" spans="1:16" x14ac:dyDescent="0.3">
      <c r="A184" s="184" t="s">
        <v>129</v>
      </c>
      <c r="B184" s="185">
        <v>262.82</v>
      </c>
      <c r="C184" s="185">
        <v>262.83999999999997</v>
      </c>
      <c r="D184" s="185">
        <f t="shared" si="19"/>
        <v>1.999999999998181E-2</v>
      </c>
      <c r="E184" s="186">
        <v>2140</v>
      </c>
      <c r="F184" s="186">
        <v>55</v>
      </c>
      <c r="G184" s="187">
        <v>0.05</v>
      </c>
      <c r="H184" s="188">
        <f t="shared" si="20"/>
        <v>0.67766666666605035</v>
      </c>
      <c r="I184" s="188">
        <f t="shared" si="21"/>
        <v>3.5666666666634227E-2</v>
      </c>
      <c r="J184" s="189" t="s">
        <v>173</v>
      </c>
      <c r="K184" s="189">
        <f t="shared" si="26"/>
        <v>5</v>
      </c>
      <c r="L184" s="189">
        <f t="shared" si="22"/>
        <v>55</v>
      </c>
      <c r="M184" s="190">
        <f t="shared" si="23"/>
        <v>0.73927272727205495</v>
      </c>
      <c r="N184" s="190">
        <f t="shared" si="24"/>
        <v>3.8909090909055519E-2</v>
      </c>
      <c r="O184" s="191">
        <f t="shared" si="25"/>
        <v>6.1606060606004598E-2</v>
      </c>
      <c r="P184" s="192">
        <f t="shared" si="25"/>
        <v>3.2424242424212921E-3</v>
      </c>
    </row>
    <row r="185" spans="1:16" x14ac:dyDescent="0.3">
      <c r="A185" s="184" t="s">
        <v>129</v>
      </c>
      <c r="B185" s="185">
        <v>262.83999999999997</v>
      </c>
      <c r="C185" s="185">
        <v>262.94</v>
      </c>
      <c r="D185" s="185">
        <f t="shared" si="19"/>
        <v>0.10000000000002274</v>
      </c>
      <c r="E185" s="186">
        <v>2140</v>
      </c>
      <c r="F185" s="186">
        <v>55</v>
      </c>
      <c r="G185" s="187">
        <v>0.05</v>
      </c>
      <c r="H185" s="188">
        <f t="shared" si="20"/>
        <v>3.3883333333341037</v>
      </c>
      <c r="I185" s="188">
        <f t="shared" si="21"/>
        <v>0.17833333333337389</v>
      </c>
      <c r="J185" s="189" t="s">
        <v>173</v>
      </c>
      <c r="K185" s="189">
        <f t="shared" si="26"/>
        <v>5</v>
      </c>
      <c r="L185" s="189">
        <f t="shared" si="22"/>
        <v>55</v>
      </c>
      <c r="M185" s="190">
        <f t="shared" si="23"/>
        <v>3.696363636364477</v>
      </c>
      <c r="N185" s="190">
        <f t="shared" si="24"/>
        <v>0.19454545454549879</v>
      </c>
      <c r="O185" s="191">
        <f t="shared" si="25"/>
        <v>0.30803030303037326</v>
      </c>
      <c r="P185" s="192">
        <f t="shared" si="25"/>
        <v>1.6212121212124897E-2</v>
      </c>
    </row>
    <row r="186" spans="1:16" x14ac:dyDescent="0.3">
      <c r="A186" s="184" t="s">
        <v>129</v>
      </c>
      <c r="B186" s="185">
        <v>262.94</v>
      </c>
      <c r="C186" s="185">
        <v>262.98</v>
      </c>
      <c r="D186" s="185">
        <f t="shared" si="19"/>
        <v>4.0000000000020464E-2</v>
      </c>
      <c r="E186" s="186">
        <v>2140</v>
      </c>
      <c r="F186" s="186">
        <v>55</v>
      </c>
      <c r="G186" s="187">
        <v>0.05</v>
      </c>
      <c r="H186" s="188">
        <f t="shared" si="20"/>
        <v>1.3553333333340267</v>
      </c>
      <c r="I186" s="188">
        <f t="shared" si="21"/>
        <v>7.1333333333369831E-2</v>
      </c>
      <c r="J186" s="189" t="s">
        <v>173</v>
      </c>
      <c r="K186" s="189">
        <f t="shared" si="26"/>
        <v>5</v>
      </c>
      <c r="L186" s="189">
        <f t="shared" si="22"/>
        <v>55</v>
      </c>
      <c r="M186" s="190">
        <f t="shared" si="23"/>
        <v>1.4785454545462109</v>
      </c>
      <c r="N186" s="190">
        <f t="shared" si="24"/>
        <v>7.7818181818221629E-2</v>
      </c>
      <c r="O186" s="191">
        <f t="shared" si="25"/>
        <v>0.12321212121218417</v>
      </c>
      <c r="P186" s="192">
        <f t="shared" si="25"/>
        <v>6.484848484851799E-3</v>
      </c>
    </row>
    <row r="187" spans="1:16" x14ac:dyDescent="0.3">
      <c r="A187" s="184" t="s">
        <v>129</v>
      </c>
      <c r="B187" s="185">
        <v>262.98</v>
      </c>
      <c r="C187" s="185">
        <v>263</v>
      </c>
      <c r="D187" s="185">
        <f t="shared" si="19"/>
        <v>1.999999999998181E-2</v>
      </c>
      <c r="E187" s="186">
        <v>2140</v>
      </c>
      <c r="F187" s="186">
        <v>55</v>
      </c>
      <c r="G187" s="187">
        <v>0.05</v>
      </c>
      <c r="H187" s="188">
        <f t="shared" si="20"/>
        <v>0.67766666666605035</v>
      </c>
      <c r="I187" s="188">
        <f t="shared" si="21"/>
        <v>3.5666666666634227E-2</v>
      </c>
      <c r="J187" s="189" t="s">
        <v>173</v>
      </c>
      <c r="K187" s="189">
        <f t="shared" si="26"/>
        <v>5</v>
      </c>
      <c r="L187" s="189">
        <f t="shared" si="22"/>
        <v>55</v>
      </c>
      <c r="M187" s="190">
        <f t="shared" si="23"/>
        <v>0.73927272727205495</v>
      </c>
      <c r="N187" s="190">
        <f t="shared" si="24"/>
        <v>3.8909090909055519E-2</v>
      </c>
      <c r="O187" s="191">
        <f t="shared" si="25"/>
        <v>6.1606060606004598E-2</v>
      </c>
      <c r="P187" s="192">
        <f t="shared" si="25"/>
        <v>3.2424242424212921E-3</v>
      </c>
    </row>
    <row r="188" spans="1:16" x14ac:dyDescent="0.3">
      <c r="A188" s="184" t="s">
        <v>129</v>
      </c>
      <c r="B188" s="185">
        <v>263</v>
      </c>
      <c r="C188" s="185">
        <v>263.01</v>
      </c>
      <c r="D188" s="185">
        <f t="shared" si="19"/>
        <v>9.9999999999909051E-3</v>
      </c>
      <c r="E188" s="186">
        <v>2140</v>
      </c>
      <c r="F188" s="186">
        <v>55</v>
      </c>
      <c r="G188" s="187">
        <v>0.05</v>
      </c>
      <c r="H188" s="188">
        <f t="shared" si="20"/>
        <v>0.33883333333302518</v>
      </c>
      <c r="I188" s="188">
        <f t="shared" si="21"/>
        <v>1.7833333333317113E-2</v>
      </c>
      <c r="J188" s="189" t="s">
        <v>173</v>
      </c>
      <c r="K188" s="189">
        <f t="shared" si="26"/>
        <v>5</v>
      </c>
      <c r="L188" s="189">
        <f t="shared" si="22"/>
        <v>55</v>
      </c>
      <c r="M188" s="190">
        <f t="shared" si="23"/>
        <v>0.36963636363602748</v>
      </c>
      <c r="N188" s="190">
        <f t="shared" si="24"/>
        <v>1.9454545454527759E-2</v>
      </c>
      <c r="O188" s="191">
        <f t="shared" si="25"/>
        <v>3.0803030303002299E-2</v>
      </c>
      <c r="P188" s="192">
        <f t="shared" si="25"/>
        <v>1.621212121210646E-3</v>
      </c>
    </row>
    <row r="189" spans="1:16" x14ac:dyDescent="0.3">
      <c r="A189" s="184" t="s">
        <v>129</v>
      </c>
      <c r="B189" s="185">
        <v>263.01</v>
      </c>
      <c r="C189" s="185">
        <v>263.02</v>
      </c>
      <c r="D189" s="185">
        <f t="shared" si="19"/>
        <v>9.9999999999909051E-3</v>
      </c>
      <c r="E189" s="186">
        <v>2140</v>
      </c>
      <c r="F189" s="186">
        <v>55</v>
      </c>
      <c r="G189" s="187">
        <v>0.05</v>
      </c>
      <c r="H189" s="188">
        <f t="shared" si="20"/>
        <v>0.33883333333302518</v>
      </c>
      <c r="I189" s="188">
        <f t="shared" si="21"/>
        <v>1.7833333333317113E-2</v>
      </c>
      <c r="J189" s="189" t="s">
        <v>173</v>
      </c>
      <c r="K189" s="189">
        <f t="shared" si="26"/>
        <v>5</v>
      </c>
      <c r="L189" s="189">
        <f t="shared" si="22"/>
        <v>55</v>
      </c>
      <c r="M189" s="190">
        <f t="shared" si="23"/>
        <v>0.36963636363602748</v>
      </c>
      <c r="N189" s="190">
        <f t="shared" si="24"/>
        <v>1.9454545454527759E-2</v>
      </c>
      <c r="O189" s="191">
        <f t="shared" si="25"/>
        <v>3.0803030303002299E-2</v>
      </c>
      <c r="P189" s="192">
        <f t="shared" si="25"/>
        <v>1.621212121210646E-3</v>
      </c>
    </row>
    <row r="190" spans="1:16" x14ac:dyDescent="0.3">
      <c r="A190" s="184" t="s">
        <v>129</v>
      </c>
      <c r="B190" s="185">
        <v>263.02</v>
      </c>
      <c r="C190" s="185">
        <v>263.08</v>
      </c>
      <c r="D190" s="185">
        <f t="shared" si="19"/>
        <v>6.0000000000002274E-2</v>
      </c>
      <c r="E190" s="186">
        <v>2140</v>
      </c>
      <c r="F190" s="186">
        <v>55</v>
      </c>
      <c r="G190" s="187">
        <v>0.05</v>
      </c>
      <c r="H190" s="188">
        <f t="shared" si="20"/>
        <v>2.0330000000000772</v>
      </c>
      <c r="I190" s="188">
        <f t="shared" si="21"/>
        <v>0.10700000000000405</v>
      </c>
      <c r="J190" s="189" t="s">
        <v>173</v>
      </c>
      <c r="K190" s="189">
        <f t="shared" si="26"/>
        <v>5</v>
      </c>
      <c r="L190" s="189">
        <f t="shared" si="22"/>
        <v>55</v>
      </c>
      <c r="M190" s="190">
        <f t="shared" si="23"/>
        <v>2.2178181818182661</v>
      </c>
      <c r="N190" s="190">
        <f t="shared" si="24"/>
        <v>0.11672727272727715</v>
      </c>
      <c r="O190" s="191">
        <f t="shared" si="25"/>
        <v>0.18481818181818888</v>
      </c>
      <c r="P190" s="192">
        <f t="shared" si="25"/>
        <v>9.727272727273098E-3</v>
      </c>
    </row>
    <row r="191" spans="1:16" x14ac:dyDescent="0.3">
      <c r="A191" s="184" t="s">
        <v>129</v>
      </c>
      <c r="B191" s="185">
        <v>263.08</v>
      </c>
      <c r="C191" s="185">
        <v>263.18</v>
      </c>
      <c r="D191" s="185">
        <f t="shared" si="19"/>
        <v>0.10000000000002274</v>
      </c>
      <c r="E191" s="186">
        <v>2140</v>
      </c>
      <c r="F191" s="186">
        <v>55</v>
      </c>
      <c r="G191" s="187">
        <v>0.05</v>
      </c>
      <c r="H191" s="188">
        <f t="shared" si="20"/>
        <v>3.3883333333341037</v>
      </c>
      <c r="I191" s="188">
        <f t="shared" si="21"/>
        <v>0.17833333333337389</v>
      </c>
      <c r="J191" s="189" t="s">
        <v>173</v>
      </c>
      <c r="K191" s="189">
        <f t="shared" si="26"/>
        <v>5</v>
      </c>
      <c r="L191" s="189">
        <f t="shared" si="22"/>
        <v>55</v>
      </c>
      <c r="M191" s="190">
        <f t="shared" si="23"/>
        <v>3.696363636364477</v>
      </c>
      <c r="N191" s="190">
        <f t="shared" si="24"/>
        <v>0.19454545454549879</v>
      </c>
      <c r="O191" s="191">
        <f t="shared" si="25"/>
        <v>0.30803030303037326</v>
      </c>
      <c r="P191" s="192">
        <f t="shared" si="25"/>
        <v>1.6212121212124897E-2</v>
      </c>
    </row>
    <row r="192" spans="1:16" x14ac:dyDescent="0.3">
      <c r="A192" s="184" t="s">
        <v>129</v>
      </c>
      <c r="B192" s="185">
        <v>263.18</v>
      </c>
      <c r="C192" s="185">
        <v>263.26</v>
      </c>
      <c r="D192" s="185">
        <f t="shared" si="19"/>
        <v>7.9999999999984084E-2</v>
      </c>
      <c r="E192" s="186">
        <v>2140</v>
      </c>
      <c r="F192" s="186">
        <v>55</v>
      </c>
      <c r="G192" s="187">
        <v>0.05</v>
      </c>
      <c r="H192" s="188">
        <f t="shared" si="20"/>
        <v>2.7106666666661274</v>
      </c>
      <c r="I192" s="188">
        <f t="shared" si="21"/>
        <v>0.14266666666663833</v>
      </c>
      <c r="J192" s="189" t="s">
        <v>173</v>
      </c>
      <c r="K192" s="189">
        <f t="shared" si="26"/>
        <v>5</v>
      </c>
      <c r="L192" s="189">
        <f t="shared" si="22"/>
        <v>55</v>
      </c>
      <c r="M192" s="190">
        <f t="shared" si="23"/>
        <v>2.9570909090903204</v>
      </c>
      <c r="N192" s="190">
        <f t="shared" si="24"/>
        <v>0.15563636363633271</v>
      </c>
      <c r="O192" s="191">
        <f t="shared" si="25"/>
        <v>0.24642424242419292</v>
      </c>
      <c r="P192" s="192">
        <f t="shared" si="25"/>
        <v>1.2969696969694383E-2</v>
      </c>
    </row>
    <row r="193" spans="1:16" x14ac:dyDescent="0.3">
      <c r="A193" s="184" t="s">
        <v>129</v>
      </c>
      <c r="B193" s="185">
        <v>263.26</v>
      </c>
      <c r="C193" s="185">
        <v>263.32</v>
      </c>
      <c r="D193" s="185">
        <f t="shared" si="19"/>
        <v>6.0000000000002274E-2</v>
      </c>
      <c r="E193" s="186">
        <v>2140</v>
      </c>
      <c r="F193" s="186">
        <v>55</v>
      </c>
      <c r="G193" s="187">
        <v>0.05</v>
      </c>
      <c r="H193" s="188">
        <f t="shared" si="20"/>
        <v>2.0330000000000772</v>
      </c>
      <c r="I193" s="188">
        <f t="shared" si="21"/>
        <v>0.10700000000000405</v>
      </c>
      <c r="J193" s="189" t="s">
        <v>173</v>
      </c>
      <c r="K193" s="189">
        <f t="shared" si="26"/>
        <v>5</v>
      </c>
      <c r="L193" s="189">
        <f t="shared" si="22"/>
        <v>55</v>
      </c>
      <c r="M193" s="190">
        <f t="shared" si="23"/>
        <v>2.2178181818182661</v>
      </c>
      <c r="N193" s="190">
        <f t="shared" si="24"/>
        <v>0.11672727272727715</v>
      </c>
      <c r="O193" s="191">
        <f t="shared" si="25"/>
        <v>0.18481818181818888</v>
      </c>
      <c r="P193" s="192">
        <f t="shared" si="25"/>
        <v>9.727272727273098E-3</v>
      </c>
    </row>
    <row r="194" spans="1:16" x14ac:dyDescent="0.3">
      <c r="A194" s="184" t="s">
        <v>129</v>
      </c>
      <c r="B194" s="185">
        <v>263.32</v>
      </c>
      <c r="C194" s="185">
        <v>263.44</v>
      </c>
      <c r="D194" s="185">
        <f t="shared" si="19"/>
        <v>0.12000000000000455</v>
      </c>
      <c r="E194" s="186">
        <v>2140</v>
      </c>
      <c r="F194" s="186">
        <v>55</v>
      </c>
      <c r="G194" s="187">
        <v>0.05</v>
      </c>
      <c r="H194" s="188">
        <f t="shared" si="20"/>
        <v>4.0660000000001544</v>
      </c>
      <c r="I194" s="188">
        <f t="shared" si="21"/>
        <v>0.2140000000000081</v>
      </c>
      <c r="J194" s="189" t="s">
        <v>173</v>
      </c>
      <c r="K194" s="189">
        <f t="shared" si="26"/>
        <v>5</v>
      </c>
      <c r="L194" s="189">
        <f t="shared" si="22"/>
        <v>55</v>
      </c>
      <c r="M194" s="190">
        <f t="shared" si="23"/>
        <v>4.4356363636365321</v>
      </c>
      <c r="N194" s="190">
        <f t="shared" si="24"/>
        <v>0.2334545454545543</v>
      </c>
      <c r="O194" s="191">
        <f t="shared" si="25"/>
        <v>0.36963636363637775</v>
      </c>
      <c r="P194" s="192">
        <f t="shared" si="25"/>
        <v>1.9454545454546196E-2</v>
      </c>
    </row>
    <row r="195" spans="1:16" x14ac:dyDescent="0.3">
      <c r="A195" s="184" t="s">
        <v>129</v>
      </c>
      <c r="B195" s="185">
        <v>263.44</v>
      </c>
      <c r="C195" s="185">
        <v>263.62</v>
      </c>
      <c r="D195" s="185">
        <f t="shared" si="19"/>
        <v>0.18000000000000682</v>
      </c>
      <c r="E195" s="186">
        <v>2140</v>
      </c>
      <c r="F195" s="186">
        <v>55</v>
      </c>
      <c r="G195" s="187">
        <v>0.05</v>
      </c>
      <c r="H195" s="188">
        <f t="shared" si="20"/>
        <v>6.0990000000002311</v>
      </c>
      <c r="I195" s="188">
        <f t="shared" si="21"/>
        <v>0.32100000000001216</v>
      </c>
      <c r="J195" s="189" t="s">
        <v>173</v>
      </c>
      <c r="K195" s="189">
        <f t="shared" si="26"/>
        <v>5</v>
      </c>
      <c r="L195" s="189">
        <f t="shared" si="22"/>
        <v>55</v>
      </c>
      <c r="M195" s="190">
        <f t="shared" si="23"/>
        <v>6.6534545454547978</v>
      </c>
      <c r="N195" s="190">
        <f t="shared" si="24"/>
        <v>0.35018181818183147</v>
      </c>
      <c r="O195" s="191">
        <f t="shared" si="25"/>
        <v>0.55445454545456663</v>
      </c>
      <c r="P195" s="192">
        <f t="shared" si="25"/>
        <v>2.9181818181819308E-2</v>
      </c>
    </row>
    <row r="196" spans="1:16" x14ac:dyDescent="0.3">
      <c r="A196" s="184" t="s">
        <v>129</v>
      </c>
      <c r="B196" s="185">
        <v>263.62</v>
      </c>
      <c r="C196" s="185">
        <v>263.63</v>
      </c>
      <c r="D196" s="185">
        <f t="shared" ref="D196:D259" si="27">C196-B196</f>
        <v>9.9999999999909051E-3</v>
      </c>
      <c r="E196" s="186">
        <v>2140</v>
      </c>
      <c r="F196" s="186">
        <v>55</v>
      </c>
      <c r="G196" s="187">
        <v>0.05</v>
      </c>
      <c r="H196" s="188">
        <f t="shared" ref="H196:H259" si="28">(E196*(1-G196)*D196)/(F196+5)</f>
        <v>0.33883333333302518</v>
      </c>
      <c r="I196" s="188">
        <f t="shared" ref="I196:I259" si="29">(D196*G196*E196)/(F196+5)</f>
        <v>1.7833333333317113E-2</v>
      </c>
      <c r="J196" s="189" t="s">
        <v>175</v>
      </c>
      <c r="K196" s="189">
        <f t="shared" si="26"/>
        <v>0</v>
      </c>
      <c r="L196" s="189">
        <f t="shared" ref="L196:L259" si="30">IF((F196+5-K196)&lt;25,25,(F196+5-K196))</f>
        <v>60</v>
      </c>
      <c r="M196" s="190">
        <f t="shared" ref="M196:M259" si="31">((D196*(1-G196)*E196)/(L196))</f>
        <v>0.33883333333302518</v>
      </c>
      <c r="N196" s="190">
        <f t="shared" ref="N196:N259" si="32">(D196*G196*E196)/(L196)</f>
        <v>1.7833333333317113E-2</v>
      </c>
      <c r="O196" s="191">
        <f t="shared" ref="O196:P259" si="33">M196-H196</f>
        <v>0</v>
      </c>
      <c r="P196" s="192">
        <f t="shared" si="33"/>
        <v>0</v>
      </c>
    </row>
    <row r="197" spans="1:16" x14ac:dyDescent="0.3">
      <c r="A197" s="184" t="s">
        <v>129</v>
      </c>
      <c r="B197" s="185">
        <v>263.63</v>
      </c>
      <c r="C197" s="185">
        <v>263.64</v>
      </c>
      <c r="D197" s="185">
        <f t="shared" si="27"/>
        <v>9.9999999999909051E-3</v>
      </c>
      <c r="E197" s="186">
        <v>2140</v>
      </c>
      <c r="F197" s="186">
        <v>55</v>
      </c>
      <c r="G197" s="187">
        <v>0.05</v>
      </c>
      <c r="H197" s="188">
        <f t="shared" si="28"/>
        <v>0.33883333333302518</v>
      </c>
      <c r="I197" s="188">
        <f t="shared" si="29"/>
        <v>1.7833333333317113E-2</v>
      </c>
      <c r="J197" s="189" t="s">
        <v>175</v>
      </c>
      <c r="K197" s="189">
        <f t="shared" si="26"/>
        <v>0</v>
      </c>
      <c r="L197" s="189">
        <f t="shared" si="30"/>
        <v>60</v>
      </c>
      <c r="M197" s="190">
        <f t="shared" si="31"/>
        <v>0.33883333333302518</v>
      </c>
      <c r="N197" s="190">
        <f t="shared" si="32"/>
        <v>1.7833333333317113E-2</v>
      </c>
      <c r="O197" s="191">
        <f t="shared" si="33"/>
        <v>0</v>
      </c>
      <c r="P197" s="192">
        <f t="shared" si="33"/>
        <v>0</v>
      </c>
    </row>
    <row r="198" spans="1:16" x14ac:dyDescent="0.3">
      <c r="A198" s="184" t="s">
        <v>129</v>
      </c>
      <c r="B198" s="185">
        <v>263.64</v>
      </c>
      <c r="C198" s="185">
        <v>263.74</v>
      </c>
      <c r="D198" s="185">
        <f t="shared" si="27"/>
        <v>0.10000000000002274</v>
      </c>
      <c r="E198" s="186">
        <v>2010</v>
      </c>
      <c r="F198" s="186">
        <v>55</v>
      </c>
      <c r="G198" s="187">
        <v>0.05</v>
      </c>
      <c r="H198" s="188">
        <f t="shared" si="28"/>
        <v>3.1825000000007235</v>
      </c>
      <c r="I198" s="188">
        <f t="shared" si="29"/>
        <v>0.16750000000003809</v>
      </c>
      <c r="J198" s="189" t="s">
        <v>175</v>
      </c>
      <c r="K198" s="189">
        <f t="shared" si="26"/>
        <v>0</v>
      </c>
      <c r="L198" s="189">
        <f t="shared" si="30"/>
        <v>60</v>
      </c>
      <c r="M198" s="190">
        <f t="shared" si="31"/>
        <v>3.1825000000007235</v>
      </c>
      <c r="N198" s="190">
        <f t="shared" si="32"/>
        <v>0.16750000000003809</v>
      </c>
      <c r="O198" s="191">
        <f t="shared" si="33"/>
        <v>0</v>
      </c>
      <c r="P198" s="192">
        <f t="shared" si="33"/>
        <v>0</v>
      </c>
    </row>
    <row r="199" spans="1:16" x14ac:dyDescent="0.3">
      <c r="A199" s="184" t="s">
        <v>129</v>
      </c>
      <c r="B199" s="185">
        <v>263.74</v>
      </c>
      <c r="C199" s="185">
        <v>263.82</v>
      </c>
      <c r="D199" s="185">
        <f t="shared" si="27"/>
        <v>7.9999999999984084E-2</v>
      </c>
      <c r="E199" s="186">
        <v>2010</v>
      </c>
      <c r="F199" s="186">
        <v>55</v>
      </c>
      <c r="G199" s="187">
        <v>0.05</v>
      </c>
      <c r="H199" s="188">
        <f t="shared" si="28"/>
        <v>2.5459999999994936</v>
      </c>
      <c r="I199" s="188">
        <f t="shared" si="29"/>
        <v>0.13399999999997336</v>
      </c>
      <c r="J199" s="189" t="s">
        <v>175</v>
      </c>
      <c r="K199" s="189">
        <f t="shared" si="26"/>
        <v>0</v>
      </c>
      <c r="L199" s="189">
        <f t="shared" si="30"/>
        <v>60</v>
      </c>
      <c r="M199" s="190">
        <f t="shared" si="31"/>
        <v>2.5459999999994931</v>
      </c>
      <c r="N199" s="190">
        <f t="shared" si="32"/>
        <v>0.13399999999997336</v>
      </c>
      <c r="O199" s="191">
        <f t="shared" si="33"/>
        <v>0</v>
      </c>
      <c r="P199" s="192">
        <f t="shared" si="33"/>
        <v>0</v>
      </c>
    </row>
    <row r="200" spans="1:16" x14ac:dyDescent="0.3">
      <c r="A200" s="184" t="s">
        <v>129</v>
      </c>
      <c r="B200" s="185">
        <v>263.82</v>
      </c>
      <c r="C200" s="185">
        <v>263.87</v>
      </c>
      <c r="D200" s="185">
        <f t="shared" si="27"/>
        <v>5.0000000000011369E-2</v>
      </c>
      <c r="E200" s="186">
        <v>2010</v>
      </c>
      <c r="F200" s="186">
        <v>55</v>
      </c>
      <c r="G200" s="187">
        <v>0.05</v>
      </c>
      <c r="H200" s="188">
        <f t="shared" si="28"/>
        <v>1.5912500000003618</v>
      </c>
      <c r="I200" s="188">
        <f t="shared" si="29"/>
        <v>8.3750000000019045E-2</v>
      </c>
      <c r="J200" s="189" t="s">
        <v>175</v>
      </c>
      <c r="K200" s="189">
        <f t="shared" si="26"/>
        <v>0</v>
      </c>
      <c r="L200" s="189">
        <f t="shared" si="30"/>
        <v>60</v>
      </c>
      <c r="M200" s="190">
        <f t="shared" si="31"/>
        <v>1.5912500000003618</v>
      </c>
      <c r="N200" s="190">
        <f t="shared" si="32"/>
        <v>8.3750000000019045E-2</v>
      </c>
      <c r="O200" s="191">
        <f t="shared" si="33"/>
        <v>0</v>
      </c>
      <c r="P200" s="192">
        <f t="shared" si="33"/>
        <v>0</v>
      </c>
    </row>
    <row r="201" spans="1:16" x14ac:dyDescent="0.3">
      <c r="A201" s="184" t="s">
        <v>129</v>
      </c>
      <c r="B201" s="185">
        <v>263.87</v>
      </c>
      <c r="C201" s="185">
        <v>264.32</v>
      </c>
      <c r="D201" s="185">
        <f t="shared" si="27"/>
        <v>0.44999999999998863</v>
      </c>
      <c r="E201" s="186">
        <v>2010</v>
      </c>
      <c r="F201" s="186">
        <v>55</v>
      </c>
      <c r="G201" s="187">
        <v>0.05</v>
      </c>
      <c r="H201" s="188">
        <f t="shared" si="28"/>
        <v>14.321249999999639</v>
      </c>
      <c r="I201" s="188">
        <f t="shared" si="29"/>
        <v>0.75374999999998105</v>
      </c>
      <c r="J201" s="189" t="s">
        <v>175</v>
      </c>
      <c r="K201" s="189">
        <f t="shared" si="26"/>
        <v>0</v>
      </c>
      <c r="L201" s="189">
        <f t="shared" si="30"/>
        <v>60</v>
      </c>
      <c r="M201" s="190">
        <f t="shared" si="31"/>
        <v>14.321249999999639</v>
      </c>
      <c r="N201" s="190">
        <f t="shared" si="32"/>
        <v>0.75374999999998105</v>
      </c>
      <c r="O201" s="191">
        <f t="shared" si="33"/>
        <v>0</v>
      </c>
      <c r="P201" s="192">
        <f t="shared" si="33"/>
        <v>0</v>
      </c>
    </row>
    <row r="202" spans="1:16" x14ac:dyDescent="0.3">
      <c r="A202" s="184" t="s">
        <v>129</v>
      </c>
      <c r="B202" s="185">
        <v>264.32</v>
      </c>
      <c r="C202" s="185">
        <v>264.37</v>
      </c>
      <c r="D202" s="185">
        <f t="shared" si="27"/>
        <v>5.0000000000011369E-2</v>
      </c>
      <c r="E202" s="186">
        <v>2010</v>
      </c>
      <c r="F202" s="186">
        <v>55</v>
      </c>
      <c r="G202" s="187">
        <v>0.05</v>
      </c>
      <c r="H202" s="188">
        <f t="shared" si="28"/>
        <v>1.5912500000003618</v>
      </c>
      <c r="I202" s="188">
        <f t="shared" si="29"/>
        <v>8.3750000000019045E-2</v>
      </c>
      <c r="J202" s="189" t="s">
        <v>175</v>
      </c>
      <c r="K202" s="189">
        <f t="shared" si="26"/>
        <v>0</v>
      </c>
      <c r="L202" s="189">
        <f t="shared" si="30"/>
        <v>60</v>
      </c>
      <c r="M202" s="190">
        <f t="shared" si="31"/>
        <v>1.5912500000003618</v>
      </c>
      <c r="N202" s="190">
        <f t="shared" si="32"/>
        <v>8.3750000000019045E-2</v>
      </c>
      <c r="O202" s="191">
        <f t="shared" si="33"/>
        <v>0</v>
      </c>
      <c r="P202" s="192">
        <f t="shared" si="33"/>
        <v>0</v>
      </c>
    </row>
    <row r="203" spans="1:16" x14ac:dyDescent="0.3">
      <c r="A203" s="184" t="s">
        <v>129</v>
      </c>
      <c r="B203" s="185">
        <v>264.37</v>
      </c>
      <c r="C203" s="185">
        <v>264.57</v>
      </c>
      <c r="D203" s="185">
        <f t="shared" si="27"/>
        <v>0.19999999999998863</v>
      </c>
      <c r="E203" s="186">
        <v>2010</v>
      </c>
      <c r="F203" s="186">
        <v>55</v>
      </c>
      <c r="G203" s="187">
        <v>0.05</v>
      </c>
      <c r="H203" s="188">
        <f t="shared" si="28"/>
        <v>6.3649999999996378</v>
      </c>
      <c r="I203" s="188">
        <f t="shared" si="29"/>
        <v>0.33499999999998104</v>
      </c>
      <c r="J203" s="189" t="s">
        <v>175</v>
      </c>
      <c r="K203" s="189">
        <f t="shared" si="26"/>
        <v>0</v>
      </c>
      <c r="L203" s="189">
        <f t="shared" si="30"/>
        <v>60</v>
      </c>
      <c r="M203" s="190">
        <f t="shared" si="31"/>
        <v>6.3649999999996378</v>
      </c>
      <c r="N203" s="190">
        <f t="shared" si="32"/>
        <v>0.33499999999998104</v>
      </c>
      <c r="O203" s="191">
        <f t="shared" si="33"/>
        <v>0</v>
      </c>
      <c r="P203" s="192">
        <f t="shared" si="33"/>
        <v>0</v>
      </c>
    </row>
    <row r="204" spans="1:16" x14ac:dyDescent="0.3">
      <c r="A204" s="184" t="s">
        <v>129</v>
      </c>
      <c r="B204" s="185">
        <v>264.57</v>
      </c>
      <c r="C204" s="185">
        <v>264.67</v>
      </c>
      <c r="D204" s="185">
        <f t="shared" si="27"/>
        <v>0.10000000000002274</v>
      </c>
      <c r="E204" s="186">
        <v>2010</v>
      </c>
      <c r="F204" s="186">
        <v>55</v>
      </c>
      <c r="G204" s="187">
        <v>0.05</v>
      </c>
      <c r="H204" s="188">
        <f t="shared" si="28"/>
        <v>3.1825000000007235</v>
      </c>
      <c r="I204" s="188">
        <f t="shared" si="29"/>
        <v>0.16750000000003809</v>
      </c>
      <c r="J204" s="189" t="s">
        <v>175</v>
      </c>
      <c r="K204" s="189">
        <f t="shared" si="26"/>
        <v>0</v>
      </c>
      <c r="L204" s="189">
        <f t="shared" si="30"/>
        <v>60</v>
      </c>
      <c r="M204" s="190">
        <f t="shared" si="31"/>
        <v>3.1825000000007235</v>
      </c>
      <c r="N204" s="190">
        <f t="shared" si="32"/>
        <v>0.16750000000003809</v>
      </c>
      <c r="O204" s="191">
        <f t="shared" si="33"/>
        <v>0</v>
      </c>
      <c r="P204" s="192">
        <f t="shared" si="33"/>
        <v>0</v>
      </c>
    </row>
    <row r="205" spans="1:16" x14ac:dyDescent="0.3">
      <c r="A205" s="184" t="s">
        <v>129</v>
      </c>
      <c r="B205" s="185">
        <v>264.67</v>
      </c>
      <c r="C205" s="185">
        <v>264.82</v>
      </c>
      <c r="D205" s="185">
        <f t="shared" si="27"/>
        <v>0.14999999999997726</v>
      </c>
      <c r="E205" s="186">
        <v>2010</v>
      </c>
      <c r="F205" s="186">
        <v>55</v>
      </c>
      <c r="G205" s="187">
        <v>0.05</v>
      </c>
      <c r="H205" s="188">
        <f t="shared" si="28"/>
        <v>4.7737499999992767</v>
      </c>
      <c r="I205" s="188">
        <f t="shared" si="29"/>
        <v>0.25124999999996189</v>
      </c>
      <c r="J205" s="189" t="s">
        <v>175</v>
      </c>
      <c r="K205" s="189">
        <f t="shared" si="26"/>
        <v>0</v>
      </c>
      <c r="L205" s="189">
        <f t="shared" si="30"/>
        <v>60</v>
      </c>
      <c r="M205" s="190">
        <f t="shared" si="31"/>
        <v>4.7737499999992767</v>
      </c>
      <c r="N205" s="190">
        <f t="shared" si="32"/>
        <v>0.25124999999996189</v>
      </c>
      <c r="O205" s="191">
        <f t="shared" si="33"/>
        <v>0</v>
      </c>
      <c r="P205" s="192">
        <f t="shared" si="33"/>
        <v>0</v>
      </c>
    </row>
    <row r="206" spans="1:16" x14ac:dyDescent="0.3">
      <c r="A206" s="184" t="s">
        <v>129</v>
      </c>
      <c r="B206" s="185">
        <v>264.82</v>
      </c>
      <c r="C206" s="185">
        <v>265.32</v>
      </c>
      <c r="D206" s="185">
        <f t="shared" si="27"/>
        <v>0.5</v>
      </c>
      <c r="E206" s="186">
        <v>2010</v>
      </c>
      <c r="F206" s="186">
        <v>55</v>
      </c>
      <c r="G206" s="187">
        <v>0.05</v>
      </c>
      <c r="H206" s="188">
        <f t="shared" si="28"/>
        <v>15.9125</v>
      </c>
      <c r="I206" s="188">
        <f t="shared" si="29"/>
        <v>0.83750000000000002</v>
      </c>
      <c r="J206" s="189" t="s">
        <v>175</v>
      </c>
      <c r="K206" s="189">
        <f t="shared" si="26"/>
        <v>0</v>
      </c>
      <c r="L206" s="189">
        <f t="shared" si="30"/>
        <v>60</v>
      </c>
      <c r="M206" s="190">
        <f t="shared" si="31"/>
        <v>15.9125</v>
      </c>
      <c r="N206" s="190">
        <f t="shared" si="32"/>
        <v>0.83750000000000002</v>
      </c>
      <c r="O206" s="191">
        <f t="shared" si="33"/>
        <v>0</v>
      </c>
      <c r="P206" s="192">
        <f t="shared" si="33"/>
        <v>0</v>
      </c>
    </row>
    <row r="207" spans="1:16" x14ac:dyDescent="0.3">
      <c r="A207" s="184" t="s">
        <v>129</v>
      </c>
      <c r="B207" s="185">
        <v>265.32</v>
      </c>
      <c r="C207" s="185">
        <v>265.75</v>
      </c>
      <c r="D207" s="185">
        <f t="shared" si="27"/>
        <v>0.43000000000000682</v>
      </c>
      <c r="E207" s="186">
        <v>2010</v>
      </c>
      <c r="F207" s="186">
        <v>55</v>
      </c>
      <c r="G207" s="187">
        <v>0.05</v>
      </c>
      <c r="H207" s="188">
        <f t="shared" si="28"/>
        <v>13.684750000000216</v>
      </c>
      <c r="I207" s="188">
        <f t="shared" si="29"/>
        <v>0.72025000000001138</v>
      </c>
      <c r="J207" s="189" t="s">
        <v>175</v>
      </c>
      <c r="K207" s="189">
        <f t="shared" si="26"/>
        <v>0</v>
      </c>
      <c r="L207" s="189">
        <f t="shared" si="30"/>
        <v>60</v>
      </c>
      <c r="M207" s="190">
        <f t="shared" si="31"/>
        <v>13.684750000000216</v>
      </c>
      <c r="N207" s="190">
        <f t="shared" si="32"/>
        <v>0.72025000000001138</v>
      </c>
      <c r="O207" s="191">
        <f t="shared" si="33"/>
        <v>0</v>
      </c>
      <c r="P207" s="192">
        <f t="shared" si="33"/>
        <v>0</v>
      </c>
    </row>
    <row r="208" spans="1:16" x14ac:dyDescent="0.3">
      <c r="A208" s="184" t="s">
        <v>129</v>
      </c>
      <c r="B208" s="185">
        <v>265.75</v>
      </c>
      <c r="C208" s="185">
        <v>265.82</v>
      </c>
      <c r="D208" s="185">
        <f t="shared" si="27"/>
        <v>6.9999999999993179E-2</v>
      </c>
      <c r="E208" s="186">
        <v>2010</v>
      </c>
      <c r="F208" s="186">
        <v>55</v>
      </c>
      <c r="G208" s="187">
        <v>0.05</v>
      </c>
      <c r="H208" s="188">
        <f t="shared" si="28"/>
        <v>2.2277499999997827</v>
      </c>
      <c r="I208" s="188">
        <f t="shared" si="29"/>
        <v>0.11724999999998859</v>
      </c>
      <c r="J208" s="189" t="s">
        <v>175</v>
      </c>
      <c r="K208" s="189">
        <f t="shared" si="26"/>
        <v>0</v>
      </c>
      <c r="L208" s="189">
        <f t="shared" si="30"/>
        <v>60</v>
      </c>
      <c r="M208" s="190">
        <f t="shared" si="31"/>
        <v>2.2277499999997827</v>
      </c>
      <c r="N208" s="190">
        <f t="shared" si="32"/>
        <v>0.11724999999998859</v>
      </c>
      <c r="O208" s="191">
        <f t="shared" si="33"/>
        <v>0</v>
      </c>
      <c r="P208" s="192">
        <f t="shared" si="33"/>
        <v>0</v>
      </c>
    </row>
    <row r="209" spans="1:16" x14ac:dyDescent="0.3">
      <c r="A209" s="184" t="s">
        <v>129</v>
      </c>
      <c r="B209" s="185">
        <v>265.82</v>
      </c>
      <c r="C209" s="185">
        <v>265.94</v>
      </c>
      <c r="D209" s="185">
        <f t="shared" si="27"/>
        <v>0.12000000000000455</v>
      </c>
      <c r="E209" s="186">
        <v>2010</v>
      </c>
      <c r="F209" s="186">
        <v>55</v>
      </c>
      <c r="G209" s="187">
        <v>0.05</v>
      </c>
      <c r="H209" s="188">
        <f t="shared" si="28"/>
        <v>3.8190000000001447</v>
      </c>
      <c r="I209" s="188">
        <f t="shared" si="29"/>
        <v>0.20100000000000762</v>
      </c>
      <c r="J209" s="189" t="s">
        <v>175</v>
      </c>
      <c r="K209" s="189">
        <f t="shared" si="26"/>
        <v>0</v>
      </c>
      <c r="L209" s="189">
        <f t="shared" si="30"/>
        <v>60</v>
      </c>
      <c r="M209" s="190">
        <f t="shared" si="31"/>
        <v>3.8190000000001447</v>
      </c>
      <c r="N209" s="190">
        <f t="shared" si="32"/>
        <v>0.20100000000000762</v>
      </c>
      <c r="O209" s="191">
        <f t="shared" si="33"/>
        <v>0</v>
      </c>
      <c r="P209" s="192">
        <f t="shared" si="33"/>
        <v>0</v>
      </c>
    </row>
    <row r="210" spans="1:16" x14ac:dyDescent="0.3">
      <c r="A210" s="184" t="s">
        <v>129</v>
      </c>
      <c r="B210" s="185">
        <v>265.94</v>
      </c>
      <c r="C210" s="185">
        <v>266.02</v>
      </c>
      <c r="D210" s="185">
        <f t="shared" si="27"/>
        <v>7.9999999999984084E-2</v>
      </c>
      <c r="E210" s="186">
        <v>2010</v>
      </c>
      <c r="F210" s="186">
        <v>55</v>
      </c>
      <c r="G210" s="187">
        <v>0.05</v>
      </c>
      <c r="H210" s="188">
        <f t="shared" si="28"/>
        <v>2.5459999999994936</v>
      </c>
      <c r="I210" s="188">
        <f t="shared" si="29"/>
        <v>0.13399999999997336</v>
      </c>
      <c r="J210" s="189" t="s">
        <v>175</v>
      </c>
      <c r="K210" s="189">
        <f t="shared" si="26"/>
        <v>0</v>
      </c>
      <c r="L210" s="189">
        <f t="shared" si="30"/>
        <v>60</v>
      </c>
      <c r="M210" s="190">
        <f t="shared" si="31"/>
        <v>2.5459999999994931</v>
      </c>
      <c r="N210" s="190">
        <f t="shared" si="32"/>
        <v>0.13399999999997336</v>
      </c>
      <c r="O210" s="191">
        <f t="shared" si="33"/>
        <v>0</v>
      </c>
      <c r="P210" s="192">
        <f t="shared" si="33"/>
        <v>0</v>
      </c>
    </row>
    <row r="211" spans="1:16" x14ac:dyDescent="0.3">
      <c r="A211" s="184" t="s">
        <v>129</v>
      </c>
      <c r="B211" s="185">
        <v>266.02</v>
      </c>
      <c r="C211" s="185">
        <v>266.02999999999997</v>
      </c>
      <c r="D211" s="185">
        <f t="shared" si="27"/>
        <v>9.9999999999909051E-3</v>
      </c>
      <c r="E211" s="186">
        <v>2010</v>
      </c>
      <c r="F211" s="186">
        <v>55</v>
      </c>
      <c r="G211" s="187">
        <v>0.05</v>
      </c>
      <c r="H211" s="188">
        <f t="shared" si="28"/>
        <v>0.31824999999971054</v>
      </c>
      <c r="I211" s="188">
        <f t="shared" si="29"/>
        <v>1.6749999999984767E-2</v>
      </c>
      <c r="J211" s="189" t="s">
        <v>175</v>
      </c>
      <c r="K211" s="189">
        <f t="shared" si="26"/>
        <v>0</v>
      </c>
      <c r="L211" s="189">
        <f t="shared" si="30"/>
        <v>60</v>
      </c>
      <c r="M211" s="190">
        <f t="shared" si="31"/>
        <v>0.31824999999971054</v>
      </c>
      <c r="N211" s="190">
        <f t="shared" si="32"/>
        <v>1.6749999999984767E-2</v>
      </c>
      <c r="O211" s="191">
        <f t="shared" si="33"/>
        <v>0</v>
      </c>
      <c r="P211" s="192">
        <f t="shared" si="33"/>
        <v>0</v>
      </c>
    </row>
    <row r="212" spans="1:16" x14ac:dyDescent="0.3">
      <c r="A212" s="184" t="s">
        <v>129</v>
      </c>
      <c r="B212" s="185">
        <v>266.02999999999997</v>
      </c>
      <c r="C212" s="185">
        <v>266.04000000000002</v>
      </c>
      <c r="D212" s="185">
        <f t="shared" si="27"/>
        <v>1.0000000000047748E-2</v>
      </c>
      <c r="E212" s="186">
        <v>2010</v>
      </c>
      <c r="F212" s="186">
        <v>55</v>
      </c>
      <c r="G212" s="187">
        <v>0.05</v>
      </c>
      <c r="H212" s="188">
        <f t="shared" si="28"/>
        <v>0.3182500000015196</v>
      </c>
      <c r="I212" s="188">
        <f t="shared" si="29"/>
        <v>1.6750000000079979E-2</v>
      </c>
      <c r="J212" s="189" t="s">
        <v>175</v>
      </c>
      <c r="K212" s="189">
        <f t="shared" si="26"/>
        <v>0</v>
      </c>
      <c r="L212" s="189">
        <f t="shared" si="30"/>
        <v>60</v>
      </c>
      <c r="M212" s="190">
        <f t="shared" si="31"/>
        <v>0.3182500000015196</v>
      </c>
      <c r="N212" s="190">
        <f t="shared" si="32"/>
        <v>1.6750000000079979E-2</v>
      </c>
      <c r="O212" s="191">
        <f t="shared" si="33"/>
        <v>0</v>
      </c>
      <c r="P212" s="192">
        <f t="shared" si="33"/>
        <v>0</v>
      </c>
    </row>
    <row r="213" spans="1:16" x14ac:dyDescent="0.3">
      <c r="A213" s="184" t="s">
        <v>129</v>
      </c>
      <c r="B213" s="185">
        <v>266.04000000000002</v>
      </c>
      <c r="C213" s="185">
        <v>266.32</v>
      </c>
      <c r="D213" s="185">
        <f t="shared" si="27"/>
        <v>0.27999999999997272</v>
      </c>
      <c r="E213" s="186">
        <v>2010</v>
      </c>
      <c r="F213" s="186">
        <v>55</v>
      </c>
      <c r="G213" s="187">
        <v>0.05</v>
      </c>
      <c r="H213" s="188">
        <f t="shared" si="28"/>
        <v>8.9109999999991309</v>
      </c>
      <c r="I213" s="188">
        <f t="shared" si="29"/>
        <v>0.46899999999995434</v>
      </c>
      <c r="J213" s="189" t="s">
        <v>175</v>
      </c>
      <c r="K213" s="189">
        <f t="shared" si="26"/>
        <v>0</v>
      </c>
      <c r="L213" s="189">
        <f t="shared" si="30"/>
        <v>60</v>
      </c>
      <c r="M213" s="190">
        <f t="shared" si="31"/>
        <v>8.9109999999991309</v>
      </c>
      <c r="N213" s="190">
        <f t="shared" si="32"/>
        <v>0.46899999999995434</v>
      </c>
      <c r="O213" s="191">
        <f t="shared" si="33"/>
        <v>0</v>
      </c>
      <c r="P213" s="192">
        <f t="shared" si="33"/>
        <v>0</v>
      </c>
    </row>
    <row r="214" spans="1:16" x14ac:dyDescent="0.3">
      <c r="A214" s="184" t="s">
        <v>129</v>
      </c>
      <c r="B214" s="185">
        <v>266.32</v>
      </c>
      <c r="C214" s="185">
        <v>266.58999999999997</v>
      </c>
      <c r="D214" s="185">
        <f t="shared" si="27"/>
        <v>0.26999999999998181</v>
      </c>
      <c r="E214" s="186">
        <v>2010</v>
      </c>
      <c r="F214" s="186">
        <v>55</v>
      </c>
      <c r="G214" s="187">
        <v>0.05</v>
      </c>
      <c r="H214" s="188">
        <f t="shared" si="28"/>
        <v>8.5927499999994215</v>
      </c>
      <c r="I214" s="188">
        <f t="shared" si="29"/>
        <v>0.45224999999996951</v>
      </c>
      <c r="J214" s="189" t="s">
        <v>175</v>
      </c>
      <c r="K214" s="189">
        <f t="shared" si="26"/>
        <v>0</v>
      </c>
      <c r="L214" s="189">
        <f t="shared" si="30"/>
        <v>60</v>
      </c>
      <c r="M214" s="190">
        <f t="shared" si="31"/>
        <v>8.5927499999994197</v>
      </c>
      <c r="N214" s="190">
        <f t="shared" si="32"/>
        <v>0.45224999999996951</v>
      </c>
      <c r="O214" s="191">
        <f t="shared" si="33"/>
        <v>0</v>
      </c>
      <c r="P214" s="192">
        <f t="shared" si="33"/>
        <v>0</v>
      </c>
    </row>
    <row r="215" spans="1:16" x14ac:dyDescent="0.3">
      <c r="A215" s="184" t="s">
        <v>129</v>
      </c>
      <c r="B215" s="185">
        <v>266.58999999999997</v>
      </c>
      <c r="C215" s="185">
        <v>266.75</v>
      </c>
      <c r="D215" s="185">
        <f t="shared" si="27"/>
        <v>0.16000000000002501</v>
      </c>
      <c r="E215" s="186">
        <v>2010</v>
      </c>
      <c r="F215" s="186">
        <v>55</v>
      </c>
      <c r="G215" s="187">
        <v>0.05</v>
      </c>
      <c r="H215" s="188">
        <f t="shared" si="28"/>
        <v>5.0920000000007954</v>
      </c>
      <c r="I215" s="188">
        <f t="shared" si="29"/>
        <v>0.26800000000004187</v>
      </c>
      <c r="J215" s="189" t="s">
        <v>175</v>
      </c>
      <c r="K215" s="189">
        <f t="shared" si="26"/>
        <v>0</v>
      </c>
      <c r="L215" s="189">
        <f t="shared" si="30"/>
        <v>60</v>
      </c>
      <c r="M215" s="190">
        <f t="shared" si="31"/>
        <v>5.0920000000007954</v>
      </c>
      <c r="N215" s="190">
        <f t="shared" si="32"/>
        <v>0.26800000000004187</v>
      </c>
      <c r="O215" s="191">
        <f t="shared" si="33"/>
        <v>0</v>
      </c>
      <c r="P215" s="192">
        <f t="shared" si="33"/>
        <v>0</v>
      </c>
    </row>
    <row r="216" spans="1:16" x14ac:dyDescent="0.3">
      <c r="A216" s="184" t="s">
        <v>129</v>
      </c>
      <c r="B216" s="185">
        <v>266.75</v>
      </c>
      <c r="C216" s="185">
        <v>266.8</v>
      </c>
      <c r="D216" s="185">
        <f t="shared" si="27"/>
        <v>5.0000000000011369E-2</v>
      </c>
      <c r="E216" s="186">
        <v>2010</v>
      </c>
      <c r="F216" s="186">
        <v>55</v>
      </c>
      <c r="G216" s="187">
        <v>0.05</v>
      </c>
      <c r="H216" s="188">
        <f t="shared" si="28"/>
        <v>1.5912500000003618</v>
      </c>
      <c r="I216" s="188">
        <f t="shared" si="29"/>
        <v>8.3750000000019045E-2</v>
      </c>
      <c r="J216" s="189" t="s">
        <v>175</v>
      </c>
      <c r="K216" s="189">
        <f t="shared" si="26"/>
        <v>0</v>
      </c>
      <c r="L216" s="189">
        <f t="shared" si="30"/>
        <v>60</v>
      </c>
      <c r="M216" s="190">
        <f t="shared" si="31"/>
        <v>1.5912500000003618</v>
      </c>
      <c r="N216" s="190">
        <f t="shared" si="32"/>
        <v>8.3750000000019045E-2</v>
      </c>
      <c r="O216" s="191">
        <f t="shared" si="33"/>
        <v>0</v>
      </c>
      <c r="P216" s="192">
        <f t="shared" si="33"/>
        <v>0</v>
      </c>
    </row>
    <row r="217" spans="1:16" x14ac:dyDescent="0.3">
      <c r="A217" s="184" t="s">
        <v>129</v>
      </c>
      <c r="B217" s="185">
        <v>266.8</v>
      </c>
      <c r="C217" s="185">
        <v>266.81900000000002</v>
      </c>
      <c r="D217" s="185">
        <f t="shared" si="27"/>
        <v>1.9000000000005457E-2</v>
      </c>
      <c r="E217" s="186">
        <v>2010</v>
      </c>
      <c r="F217" s="186">
        <v>55</v>
      </c>
      <c r="G217" s="187">
        <v>0.05</v>
      </c>
      <c r="H217" s="188">
        <f t="shared" si="28"/>
        <v>0.60467500000017371</v>
      </c>
      <c r="I217" s="188">
        <f t="shared" si="29"/>
        <v>3.1825000000009138E-2</v>
      </c>
      <c r="J217" s="189" t="s">
        <v>175</v>
      </c>
      <c r="K217" s="189">
        <f t="shared" si="26"/>
        <v>0</v>
      </c>
      <c r="L217" s="189">
        <f t="shared" si="30"/>
        <v>60</v>
      </c>
      <c r="M217" s="190">
        <f t="shared" si="31"/>
        <v>0.60467500000017371</v>
      </c>
      <c r="N217" s="190">
        <f t="shared" si="32"/>
        <v>3.1825000000009138E-2</v>
      </c>
      <c r="O217" s="191">
        <f t="shared" si="33"/>
        <v>0</v>
      </c>
      <c r="P217" s="192">
        <f t="shared" si="33"/>
        <v>0</v>
      </c>
    </row>
    <row r="218" spans="1:16" x14ac:dyDescent="0.3">
      <c r="A218" s="184" t="s">
        <v>129</v>
      </c>
      <c r="B218" s="185">
        <v>266.81900000000002</v>
      </c>
      <c r="C218" s="185">
        <v>266.82</v>
      </c>
      <c r="D218" s="185">
        <f t="shared" si="27"/>
        <v>9.9999999997635314E-4</v>
      </c>
      <c r="E218" s="186">
        <v>2010</v>
      </c>
      <c r="F218" s="186">
        <v>55</v>
      </c>
      <c r="G218" s="187">
        <v>0.05</v>
      </c>
      <c r="H218" s="188">
        <f t="shared" si="28"/>
        <v>3.1824999999247441E-2</v>
      </c>
      <c r="I218" s="188">
        <f t="shared" si="29"/>
        <v>1.6749999999603915E-3</v>
      </c>
      <c r="J218" s="189" t="s">
        <v>175</v>
      </c>
      <c r="K218" s="189">
        <f t="shared" si="26"/>
        <v>0</v>
      </c>
      <c r="L218" s="189">
        <f t="shared" si="30"/>
        <v>60</v>
      </c>
      <c r="M218" s="190">
        <f t="shared" si="31"/>
        <v>3.1824999999247441E-2</v>
      </c>
      <c r="N218" s="190">
        <f t="shared" si="32"/>
        <v>1.6749999999603915E-3</v>
      </c>
      <c r="O218" s="191">
        <f t="shared" si="33"/>
        <v>0</v>
      </c>
      <c r="P218" s="192">
        <f t="shared" si="33"/>
        <v>0</v>
      </c>
    </row>
    <row r="219" spans="1:16" x14ac:dyDescent="0.3">
      <c r="A219" s="184" t="s">
        <v>129</v>
      </c>
      <c r="B219" s="185">
        <v>266.82</v>
      </c>
      <c r="C219" s="185">
        <v>266.83999999999997</v>
      </c>
      <c r="D219" s="185">
        <f t="shared" si="27"/>
        <v>1.999999999998181E-2</v>
      </c>
      <c r="E219" s="186">
        <v>2010</v>
      </c>
      <c r="F219" s="186">
        <v>55</v>
      </c>
      <c r="G219" s="187">
        <v>0.05</v>
      </c>
      <c r="H219" s="188">
        <f t="shared" si="28"/>
        <v>0.63649999999942108</v>
      </c>
      <c r="I219" s="188">
        <f t="shared" si="29"/>
        <v>3.3499999999969533E-2</v>
      </c>
      <c r="J219" s="189" t="s">
        <v>175</v>
      </c>
      <c r="K219" s="189">
        <f t="shared" si="26"/>
        <v>0</v>
      </c>
      <c r="L219" s="189">
        <f t="shared" si="30"/>
        <v>60</v>
      </c>
      <c r="M219" s="190">
        <f t="shared" si="31"/>
        <v>0.63649999999942108</v>
      </c>
      <c r="N219" s="190">
        <f t="shared" si="32"/>
        <v>3.3499999999969533E-2</v>
      </c>
      <c r="O219" s="191">
        <f t="shared" si="33"/>
        <v>0</v>
      </c>
      <c r="P219" s="192">
        <f t="shared" si="33"/>
        <v>0</v>
      </c>
    </row>
    <row r="220" spans="1:16" x14ac:dyDescent="0.3">
      <c r="A220" s="184" t="s">
        <v>129</v>
      </c>
      <c r="B220" s="185">
        <v>266.83999999999997</v>
      </c>
      <c r="C220" s="185">
        <v>266.85000000000002</v>
      </c>
      <c r="D220" s="185">
        <f t="shared" si="27"/>
        <v>1.0000000000047748E-2</v>
      </c>
      <c r="E220" s="186">
        <v>2010</v>
      </c>
      <c r="F220" s="186">
        <v>55</v>
      </c>
      <c r="G220" s="187">
        <v>0.05</v>
      </c>
      <c r="H220" s="188">
        <f t="shared" si="28"/>
        <v>0.3182500000015196</v>
      </c>
      <c r="I220" s="188">
        <f t="shared" si="29"/>
        <v>1.6750000000079979E-2</v>
      </c>
      <c r="J220" s="189" t="s">
        <v>175</v>
      </c>
      <c r="K220" s="189">
        <f t="shared" si="26"/>
        <v>0</v>
      </c>
      <c r="L220" s="189">
        <f t="shared" si="30"/>
        <v>60</v>
      </c>
      <c r="M220" s="190">
        <f t="shared" si="31"/>
        <v>0.3182500000015196</v>
      </c>
      <c r="N220" s="190">
        <f t="shared" si="32"/>
        <v>1.6750000000079979E-2</v>
      </c>
      <c r="O220" s="191">
        <f t="shared" si="33"/>
        <v>0</v>
      </c>
      <c r="P220" s="192">
        <f t="shared" si="33"/>
        <v>0</v>
      </c>
    </row>
    <row r="221" spans="1:16" x14ac:dyDescent="0.3">
      <c r="A221" s="184" t="s">
        <v>129</v>
      </c>
      <c r="B221" s="185">
        <v>266.85000000000002</v>
      </c>
      <c r="C221" s="185">
        <v>266.87</v>
      </c>
      <c r="D221" s="185">
        <f t="shared" si="27"/>
        <v>1.999999999998181E-2</v>
      </c>
      <c r="E221" s="186">
        <v>2010</v>
      </c>
      <c r="F221" s="186">
        <v>55</v>
      </c>
      <c r="G221" s="187">
        <v>0.05</v>
      </c>
      <c r="H221" s="188">
        <f t="shared" si="28"/>
        <v>0.63649999999942108</v>
      </c>
      <c r="I221" s="188">
        <f t="shared" si="29"/>
        <v>3.3499999999969533E-2</v>
      </c>
      <c r="J221" s="189" t="s">
        <v>175</v>
      </c>
      <c r="K221" s="189">
        <f t="shared" si="26"/>
        <v>0</v>
      </c>
      <c r="L221" s="189">
        <f t="shared" si="30"/>
        <v>60</v>
      </c>
      <c r="M221" s="190">
        <f t="shared" si="31"/>
        <v>0.63649999999942108</v>
      </c>
      <c r="N221" s="190">
        <f t="shared" si="32"/>
        <v>3.3499999999969533E-2</v>
      </c>
      <c r="O221" s="191">
        <f t="shared" si="33"/>
        <v>0</v>
      </c>
      <c r="P221" s="192">
        <f t="shared" si="33"/>
        <v>0</v>
      </c>
    </row>
    <row r="222" spans="1:16" x14ac:dyDescent="0.3">
      <c r="A222" s="184" t="s">
        <v>129</v>
      </c>
      <c r="B222" s="185">
        <v>266.87</v>
      </c>
      <c r="C222" s="185">
        <v>266.94</v>
      </c>
      <c r="D222" s="185">
        <f t="shared" si="27"/>
        <v>6.9999999999993179E-2</v>
      </c>
      <c r="E222" s="186">
        <v>2010</v>
      </c>
      <c r="F222" s="186">
        <v>55</v>
      </c>
      <c r="G222" s="187">
        <v>0.05</v>
      </c>
      <c r="H222" s="188">
        <f t="shared" si="28"/>
        <v>2.2277499999997827</v>
      </c>
      <c r="I222" s="188">
        <f t="shared" si="29"/>
        <v>0.11724999999998859</v>
      </c>
      <c r="J222" s="189" t="s">
        <v>175</v>
      </c>
      <c r="K222" s="189">
        <f t="shared" si="26"/>
        <v>0</v>
      </c>
      <c r="L222" s="189">
        <f t="shared" si="30"/>
        <v>60</v>
      </c>
      <c r="M222" s="190">
        <f t="shared" si="31"/>
        <v>2.2277499999997827</v>
      </c>
      <c r="N222" s="190">
        <f t="shared" si="32"/>
        <v>0.11724999999998859</v>
      </c>
      <c r="O222" s="191">
        <f t="shared" si="33"/>
        <v>0</v>
      </c>
      <c r="P222" s="192">
        <f t="shared" si="33"/>
        <v>0</v>
      </c>
    </row>
    <row r="223" spans="1:16" x14ac:dyDescent="0.3">
      <c r="A223" s="184" t="s">
        <v>129</v>
      </c>
      <c r="B223" s="185">
        <v>266.94</v>
      </c>
      <c r="C223" s="185">
        <v>266.95</v>
      </c>
      <c r="D223" s="185">
        <f t="shared" si="27"/>
        <v>9.9999999999909051E-3</v>
      </c>
      <c r="E223" s="186">
        <v>2010</v>
      </c>
      <c r="F223" s="186">
        <v>55</v>
      </c>
      <c r="G223" s="187">
        <v>0.05</v>
      </c>
      <c r="H223" s="188">
        <f t="shared" si="28"/>
        <v>0.31824999999971054</v>
      </c>
      <c r="I223" s="188">
        <f t="shared" si="29"/>
        <v>1.6749999999984767E-2</v>
      </c>
      <c r="J223" s="189" t="s">
        <v>175</v>
      </c>
      <c r="K223" s="189">
        <f t="shared" si="26"/>
        <v>0</v>
      </c>
      <c r="L223" s="189">
        <f t="shared" si="30"/>
        <v>60</v>
      </c>
      <c r="M223" s="190">
        <f t="shared" si="31"/>
        <v>0.31824999999971054</v>
      </c>
      <c r="N223" s="190">
        <f t="shared" si="32"/>
        <v>1.6749999999984767E-2</v>
      </c>
      <c r="O223" s="191">
        <f t="shared" si="33"/>
        <v>0</v>
      </c>
      <c r="P223" s="192">
        <f t="shared" si="33"/>
        <v>0</v>
      </c>
    </row>
    <row r="224" spans="1:16" x14ac:dyDescent="0.3">
      <c r="A224" s="184" t="s">
        <v>129</v>
      </c>
      <c r="B224" s="185">
        <v>266.95</v>
      </c>
      <c r="C224" s="185">
        <v>267.16000000000003</v>
      </c>
      <c r="D224" s="185">
        <f t="shared" si="27"/>
        <v>0.21000000000003638</v>
      </c>
      <c r="E224" s="186">
        <v>2010</v>
      </c>
      <c r="F224" s="186">
        <v>55</v>
      </c>
      <c r="G224" s="187">
        <v>0.05</v>
      </c>
      <c r="H224" s="188">
        <f t="shared" si="28"/>
        <v>6.6832500000011574</v>
      </c>
      <c r="I224" s="188">
        <f t="shared" si="29"/>
        <v>0.35175000000006101</v>
      </c>
      <c r="J224" s="189" t="s">
        <v>175</v>
      </c>
      <c r="K224" s="189">
        <f t="shared" si="26"/>
        <v>0</v>
      </c>
      <c r="L224" s="189">
        <f t="shared" si="30"/>
        <v>60</v>
      </c>
      <c r="M224" s="190">
        <f t="shared" si="31"/>
        <v>6.6832500000011565</v>
      </c>
      <c r="N224" s="190">
        <f t="shared" si="32"/>
        <v>0.35175000000006101</v>
      </c>
      <c r="O224" s="191">
        <f t="shared" si="33"/>
        <v>0</v>
      </c>
      <c r="P224" s="192">
        <f t="shared" si="33"/>
        <v>0</v>
      </c>
    </row>
    <row r="225" spans="1:16" x14ac:dyDescent="0.3">
      <c r="A225" s="184" t="s">
        <v>129</v>
      </c>
      <c r="B225" s="185">
        <v>267.16000000000003</v>
      </c>
      <c r="C225" s="185">
        <v>267.18</v>
      </c>
      <c r="D225" s="185">
        <f t="shared" si="27"/>
        <v>1.999999999998181E-2</v>
      </c>
      <c r="E225" s="186">
        <v>1915</v>
      </c>
      <c r="F225" s="186">
        <v>55</v>
      </c>
      <c r="G225" s="187">
        <v>0.05</v>
      </c>
      <c r="H225" s="188">
        <f t="shared" si="28"/>
        <v>0.60641666666611516</v>
      </c>
      <c r="I225" s="188">
        <f t="shared" si="29"/>
        <v>3.1916666666637644E-2</v>
      </c>
      <c r="J225" s="189" t="s">
        <v>175</v>
      </c>
      <c r="K225" s="189">
        <f t="shared" si="26"/>
        <v>0</v>
      </c>
      <c r="L225" s="189">
        <f t="shared" si="30"/>
        <v>60</v>
      </c>
      <c r="M225" s="190">
        <f t="shared" si="31"/>
        <v>0.60641666666611516</v>
      </c>
      <c r="N225" s="190">
        <f t="shared" si="32"/>
        <v>3.1916666666637644E-2</v>
      </c>
      <c r="O225" s="191">
        <f t="shared" si="33"/>
        <v>0</v>
      </c>
      <c r="P225" s="192">
        <f t="shared" si="33"/>
        <v>0</v>
      </c>
    </row>
    <row r="226" spans="1:16" x14ac:dyDescent="0.3">
      <c r="A226" s="184" t="s">
        <v>129</v>
      </c>
      <c r="B226" s="185">
        <v>267.18</v>
      </c>
      <c r="C226" s="185">
        <v>267.32</v>
      </c>
      <c r="D226" s="185">
        <f t="shared" si="27"/>
        <v>0.13999999999998636</v>
      </c>
      <c r="E226" s="186">
        <v>1915</v>
      </c>
      <c r="F226" s="186">
        <v>55</v>
      </c>
      <c r="G226" s="187">
        <v>0.05</v>
      </c>
      <c r="H226" s="188">
        <f t="shared" si="28"/>
        <v>4.2449166666662528</v>
      </c>
      <c r="I226" s="188">
        <f t="shared" si="29"/>
        <v>0.22341666666664492</v>
      </c>
      <c r="J226" s="189" t="s">
        <v>175</v>
      </c>
      <c r="K226" s="189">
        <f t="shared" si="26"/>
        <v>0</v>
      </c>
      <c r="L226" s="189">
        <f t="shared" si="30"/>
        <v>60</v>
      </c>
      <c r="M226" s="190">
        <f t="shared" si="31"/>
        <v>4.2449166666662528</v>
      </c>
      <c r="N226" s="190">
        <f t="shared" si="32"/>
        <v>0.22341666666664492</v>
      </c>
      <c r="O226" s="191">
        <f t="shared" si="33"/>
        <v>0</v>
      </c>
      <c r="P226" s="192">
        <f t="shared" si="33"/>
        <v>0</v>
      </c>
    </row>
    <row r="227" spans="1:16" x14ac:dyDescent="0.3">
      <c r="A227" s="184" t="s">
        <v>129</v>
      </c>
      <c r="B227" s="185">
        <v>267.32</v>
      </c>
      <c r="C227" s="185">
        <v>267.35000000000002</v>
      </c>
      <c r="D227" s="185">
        <f t="shared" si="27"/>
        <v>3.0000000000029559E-2</v>
      </c>
      <c r="E227" s="186">
        <v>1915</v>
      </c>
      <c r="F227" s="186">
        <v>55</v>
      </c>
      <c r="G227" s="187">
        <v>0.05</v>
      </c>
      <c r="H227" s="188">
        <f t="shared" si="28"/>
        <v>0.90962500000089619</v>
      </c>
      <c r="I227" s="188">
        <f t="shared" si="29"/>
        <v>4.7875000000047171E-2</v>
      </c>
      <c r="J227" s="189" t="s">
        <v>175</v>
      </c>
      <c r="K227" s="189">
        <f t="shared" si="26"/>
        <v>0</v>
      </c>
      <c r="L227" s="189">
        <f t="shared" si="30"/>
        <v>60</v>
      </c>
      <c r="M227" s="190">
        <f t="shared" si="31"/>
        <v>0.90962500000089619</v>
      </c>
      <c r="N227" s="190">
        <f t="shared" si="32"/>
        <v>4.7875000000047171E-2</v>
      </c>
      <c r="O227" s="191">
        <f t="shared" si="33"/>
        <v>0</v>
      </c>
      <c r="P227" s="192">
        <f t="shared" si="33"/>
        <v>0</v>
      </c>
    </row>
    <row r="228" spans="1:16" x14ac:dyDescent="0.3">
      <c r="A228" s="184" t="s">
        <v>129</v>
      </c>
      <c r="B228" s="185">
        <v>267.35000000000002</v>
      </c>
      <c r="C228" s="185">
        <v>267.39</v>
      </c>
      <c r="D228" s="185">
        <f t="shared" si="27"/>
        <v>3.999999999996362E-2</v>
      </c>
      <c r="E228" s="186">
        <v>1820</v>
      </c>
      <c r="F228" s="186">
        <v>55</v>
      </c>
      <c r="G228" s="187">
        <v>0.05</v>
      </c>
      <c r="H228" s="188">
        <f t="shared" si="28"/>
        <v>1.1526666666656182</v>
      </c>
      <c r="I228" s="188">
        <f t="shared" si="29"/>
        <v>6.0666666666611496E-2</v>
      </c>
      <c r="J228" s="189" t="s">
        <v>175</v>
      </c>
      <c r="K228" s="189">
        <f t="shared" si="26"/>
        <v>0</v>
      </c>
      <c r="L228" s="189">
        <f t="shared" si="30"/>
        <v>60</v>
      </c>
      <c r="M228" s="190">
        <f t="shared" si="31"/>
        <v>1.1526666666656182</v>
      </c>
      <c r="N228" s="190">
        <f t="shared" si="32"/>
        <v>6.0666666666611496E-2</v>
      </c>
      <c r="O228" s="191">
        <f t="shared" si="33"/>
        <v>0</v>
      </c>
      <c r="P228" s="192">
        <f t="shared" si="33"/>
        <v>0</v>
      </c>
    </row>
    <row r="229" spans="1:16" x14ac:dyDescent="0.3">
      <c r="A229" s="184" t="s">
        <v>129</v>
      </c>
      <c r="B229" s="185">
        <v>267.39</v>
      </c>
      <c r="C229" s="185">
        <v>267.42</v>
      </c>
      <c r="D229" s="185">
        <f t="shared" si="27"/>
        <v>3.0000000000029559E-2</v>
      </c>
      <c r="E229" s="186">
        <v>1820</v>
      </c>
      <c r="F229" s="186">
        <v>55</v>
      </c>
      <c r="G229" s="187">
        <v>0.05</v>
      </c>
      <c r="H229" s="188">
        <f t="shared" si="28"/>
        <v>0.86450000000085181</v>
      </c>
      <c r="I229" s="188">
        <f t="shared" si="29"/>
        <v>4.5500000000044831E-2</v>
      </c>
      <c r="J229" s="189" t="s">
        <v>171</v>
      </c>
      <c r="K229" s="189">
        <f t="shared" si="26"/>
        <v>7.5</v>
      </c>
      <c r="L229" s="189">
        <f t="shared" si="30"/>
        <v>52.5</v>
      </c>
      <c r="M229" s="190">
        <f t="shared" si="31"/>
        <v>0.98800000000097343</v>
      </c>
      <c r="N229" s="190">
        <f t="shared" si="32"/>
        <v>5.2000000000051234E-2</v>
      </c>
      <c r="O229" s="191">
        <f t="shared" si="33"/>
        <v>0.12350000000012162</v>
      </c>
      <c r="P229" s="192">
        <f t="shared" si="33"/>
        <v>6.5000000000064034E-3</v>
      </c>
    </row>
    <row r="230" spans="1:16" x14ac:dyDescent="0.3">
      <c r="A230" s="184" t="s">
        <v>129</v>
      </c>
      <c r="B230" s="185">
        <v>267.42</v>
      </c>
      <c r="C230" s="185">
        <v>267.49</v>
      </c>
      <c r="D230" s="185">
        <f t="shared" si="27"/>
        <v>6.9999999999993179E-2</v>
      </c>
      <c r="E230" s="186">
        <v>1820</v>
      </c>
      <c r="F230" s="186">
        <v>55</v>
      </c>
      <c r="G230" s="187">
        <v>0.05</v>
      </c>
      <c r="H230" s="188">
        <f t="shared" si="28"/>
        <v>2.01716666666647</v>
      </c>
      <c r="I230" s="188">
        <f t="shared" si="29"/>
        <v>0.10616666666665633</v>
      </c>
      <c r="J230" s="189" t="s">
        <v>171</v>
      </c>
      <c r="K230" s="189">
        <f t="shared" si="26"/>
        <v>7.5</v>
      </c>
      <c r="L230" s="189">
        <f t="shared" si="30"/>
        <v>52.5</v>
      </c>
      <c r="M230" s="190">
        <f t="shared" si="31"/>
        <v>2.3053333333331087</v>
      </c>
      <c r="N230" s="190">
        <f t="shared" si="32"/>
        <v>0.12133333333332152</v>
      </c>
      <c r="O230" s="191">
        <f t="shared" si="33"/>
        <v>0.2881666666666387</v>
      </c>
      <c r="P230" s="192">
        <f t="shared" si="33"/>
        <v>1.5166666666665191E-2</v>
      </c>
    </row>
    <row r="231" spans="1:16" x14ac:dyDescent="0.3">
      <c r="A231" s="184" t="s">
        <v>129</v>
      </c>
      <c r="B231" s="185">
        <v>267.49</v>
      </c>
      <c r="C231" s="185">
        <v>267.54000000000002</v>
      </c>
      <c r="D231" s="185">
        <f t="shared" si="27"/>
        <v>5.0000000000011369E-2</v>
      </c>
      <c r="E231" s="186">
        <v>1820</v>
      </c>
      <c r="F231" s="186">
        <v>55</v>
      </c>
      <c r="G231" s="187">
        <v>0.05</v>
      </c>
      <c r="H231" s="188">
        <f t="shared" si="28"/>
        <v>1.4408333333336609</v>
      </c>
      <c r="I231" s="188">
        <f t="shared" si="29"/>
        <v>7.5833333333350572E-2</v>
      </c>
      <c r="J231" s="189" t="s">
        <v>171</v>
      </c>
      <c r="K231" s="189">
        <f t="shared" si="26"/>
        <v>7.5</v>
      </c>
      <c r="L231" s="189">
        <f t="shared" si="30"/>
        <v>52.5</v>
      </c>
      <c r="M231" s="190">
        <f t="shared" si="31"/>
        <v>1.6466666666670411</v>
      </c>
      <c r="N231" s="190">
        <f t="shared" si="32"/>
        <v>8.6666666666686376E-2</v>
      </c>
      <c r="O231" s="191">
        <f t="shared" si="33"/>
        <v>0.20583333333338016</v>
      </c>
      <c r="P231" s="192">
        <f t="shared" si="33"/>
        <v>1.0833333333335804E-2</v>
      </c>
    </row>
    <row r="232" spans="1:16" x14ac:dyDescent="0.3">
      <c r="A232" s="184" t="s">
        <v>129</v>
      </c>
      <c r="B232" s="185">
        <v>267.54000000000002</v>
      </c>
      <c r="C232" s="185">
        <v>267.82</v>
      </c>
      <c r="D232" s="185">
        <f t="shared" si="27"/>
        <v>0.27999999999997272</v>
      </c>
      <c r="E232" s="186">
        <v>1770</v>
      </c>
      <c r="F232" s="186">
        <v>55</v>
      </c>
      <c r="G232" s="187">
        <v>0.05</v>
      </c>
      <c r="H232" s="188">
        <f t="shared" si="28"/>
        <v>7.8469999999992357</v>
      </c>
      <c r="I232" s="188">
        <f t="shared" si="29"/>
        <v>0.41299999999995979</v>
      </c>
      <c r="J232" s="189" t="s">
        <v>171</v>
      </c>
      <c r="K232" s="189">
        <f t="shared" si="26"/>
        <v>7.5</v>
      </c>
      <c r="L232" s="189">
        <f t="shared" si="30"/>
        <v>52.5</v>
      </c>
      <c r="M232" s="190">
        <f t="shared" si="31"/>
        <v>8.967999999999126</v>
      </c>
      <c r="N232" s="190">
        <f t="shared" si="32"/>
        <v>0.47199999999995407</v>
      </c>
      <c r="O232" s="191">
        <f t="shared" si="33"/>
        <v>1.1209999999998903</v>
      </c>
      <c r="P232" s="192">
        <f t="shared" si="33"/>
        <v>5.8999999999994279E-2</v>
      </c>
    </row>
    <row r="233" spans="1:16" x14ac:dyDescent="0.3">
      <c r="A233" s="184" t="s">
        <v>129</v>
      </c>
      <c r="B233" s="185">
        <v>267.82</v>
      </c>
      <c r="C233" s="185">
        <v>268.18</v>
      </c>
      <c r="D233" s="185">
        <f t="shared" si="27"/>
        <v>0.36000000000001364</v>
      </c>
      <c r="E233" s="186">
        <v>1770</v>
      </c>
      <c r="F233" s="186">
        <v>55</v>
      </c>
      <c r="G233" s="187">
        <v>0.05</v>
      </c>
      <c r="H233" s="188">
        <f t="shared" si="28"/>
        <v>10.089000000000381</v>
      </c>
      <c r="I233" s="188">
        <f t="shared" si="29"/>
        <v>0.53100000000002012</v>
      </c>
      <c r="J233" s="189" t="s">
        <v>171</v>
      </c>
      <c r="K233" s="189">
        <f t="shared" si="26"/>
        <v>7.5</v>
      </c>
      <c r="L233" s="189">
        <f t="shared" si="30"/>
        <v>52.5</v>
      </c>
      <c r="M233" s="190">
        <f t="shared" si="31"/>
        <v>11.530285714286149</v>
      </c>
      <c r="N233" s="190">
        <f t="shared" si="32"/>
        <v>0.60685714285716585</v>
      </c>
      <c r="O233" s="191">
        <f t="shared" si="33"/>
        <v>1.4412857142857689</v>
      </c>
      <c r="P233" s="192">
        <f t="shared" si="33"/>
        <v>7.5857142857145732E-2</v>
      </c>
    </row>
    <row r="234" spans="1:16" x14ac:dyDescent="0.3">
      <c r="A234" s="184" t="s">
        <v>129</v>
      </c>
      <c r="B234" s="185">
        <v>268.18</v>
      </c>
      <c r="C234" s="185">
        <v>268.32</v>
      </c>
      <c r="D234" s="185">
        <f t="shared" si="27"/>
        <v>0.13999999999998636</v>
      </c>
      <c r="E234" s="186">
        <v>1770</v>
      </c>
      <c r="F234" s="186">
        <v>55</v>
      </c>
      <c r="G234" s="187">
        <v>0.05</v>
      </c>
      <c r="H234" s="188">
        <f t="shared" si="28"/>
        <v>3.9234999999996178</v>
      </c>
      <c r="I234" s="188">
        <f t="shared" si="29"/>
        <v>0.20649999999997989</v>
      </c>
      <c r="J234" s="189" t="s">
        <v>171</v>
      </c>
      <c r="K234" s="189">
        <f t="shared" si="26"/>
        <v>7.5</v>
      </c>
      <c r="L234" s="189">
        <f t="shared" si="30"/>
        <v>52.5</v>
      </c>
      <c r="M234" s="190">
        <f t="shared" si="31"/>
        <v>4.483999999999563</v>
      </c>
      <c r="N234" s="190">
        <f t="shared" si="32"/>
        <v>0.23599999999997703</v>
      </c>
      <c r="O234" s="191">
        <f t="shared" si="33"/>
        <v>0.56049999999994515</v>
      </c>
      <c r="P234" s="192">
        <f t="shared" si="33"/>
        <v>2.949999999999714E-2</v>
      </c>
    </row>
    <row r="235" spans="1:16" x14ac:dyDescent="0.3">
      <c r="A235" s="184" t="s">
        <v>129</v>
      </c>
      <c r="B235" s="185">
        <v>268.32</v>
      </c>
      <c r="C235" s="185">
        <v>268.73</v>
      </c>
      <c r="D235" s="185">
        <f t="shared" si="27"/>
        <v>0.41000000000002501</v>
      </c>
      <c r="E235" s="186">
        <v>1770</v>
      </c>
      <c r="F235" s="186">
        <v>55</v>
      </c>
      <c r="G235" s="187">
        <v>0.05</v>
      </c>
      <c r="H235" s="188">
        <f t="shared" si="28"/>
        <v>11.490250000000701</v>
      </c>
      <c r="I235" s="188">
        <f t="shared" si="29"/>
        <v>0.60475000000003698</v>
      </c>
      <c r="J235" s="189" t="s">
        <v>171</v>
      </c>
      <c r="K235" s="189">
        <f t="shared" si="26"/>
        <v>7.5</v>
      </c>
      <c r="L235" s="189">
        <f t="shared" si="30"/>
        <v>52.5</v>
      </c>
      <c r="M235" s="190">
        <f t="shared" si="31"/>
        <v>13.131714285715086</v>
      </c>
      <c r="N235" s="190">
        <f t="shared" si="32"/>
        <v>0.69114285714289947</v>
      </c>
      <c r="O235" s="191">
        <f t="shared" si="33"/>
        <v>1.6414642857143846</v>
      </c>
      <c r="P235" s="192">
        <f t="shared" si="33"/>
        <v>8.6392857142862489E-2</v>
      </c>
    </row>
    <row r="236" spans="1:16" x14ac:dyDescent="0.3">
      <c r="A236" s="184" t="s">
        <v>129</v>
      </c>
      <c r="B236" s="185">
        <v>268.73</v>
      </c>
      <c r="C236" s="185">
        <v>268.74</v>
      </c>
      <c r="D236" s="185">
        <f t="shared" si="27"/>
        <v>9.9999999999909051E-3</v>
      </c>
      <c r="E236" s="186">
        <v>1770</v>
      </c>
      <c r="F236" s="186">
        <v>55</v>
      </c>
      <c r="G236" s="187">
        <v>0.05</v>
      </c>
      <c r="H236" s="188">
        <f t="shared" si="28"/>
        <v>0.28024999999974509</v>
      </c>
      <c r="I236" s="188">
        <f t="shared" si="29"/>
        <v>1.4749999999986586E-2</v>
      </c>
      <c r="J236" s="189" t="s">
        <v>171</v>
      </c>
      <c r="K236" s="189">
        <f t="shared" si="26"/>
        <v>7.5</v>
      </c>
      <c r="L236" s="189">
        <f t="shared" si="30"/>
        <v>52.5</v>
      </c>
      <c r="M236" s="190">
        <f t="shared" si="31"/>
        <v>0.32028571428542296</v>
      </c>
      <c r="N236" s="190">
        <f t="shared" si="32"/>
        <v>1.6857142857127527E-2</v>
      </c>
      <c r="O236" s="191">
        <f t="shared" si="33"/>
        <v>4.003571428567787E-2</v>
      </c>
      <c r="P236" s="192">
        <f t="shared" si="33"/>
        <v>2.1071428571409409E-3</v>
      </c>
    </row>
    <row r="237" spans="1:16" x14ac:dyDescent="0.3">
      <c r="A237" s="184" t="s">
        <v>129</v>
      </c>
      <c r="B237" s="185">
        <v>268.74</v>
      </c>
      <c r="C237" s="185">
        <v>268.82</v>
      </c>
      <c r="D237" s="185">
        <f t="shared" si="27"/>
        <v>7.9999999999984084E-2</v>
      </c>
      <c r="E237" s="186">
        <v>1770</v>
      </c>
      <c r="F237" s="186">
        <v>55</v>
      </c>
      <c r="G237" s="187">
        <v>0.05</v>
      </c>
      <c r="H237" s="188">
        <f t="shared" si="28"/>
        <v>2.2419999999995541</v>
      </c>
      <c r="I237" s="188">
        <f t="shared" si="29"/>
        <v>0.11799999999997654</v>
      </c>
      <c r="J237" s="189" t="s">
        <v>171</v>
      </c>
      <c r="K237" s="189">
        <f t="shared" si="26"/>
        <v>7.5</v>
      </c>
      <c r="L237" s="189">
        <f t="shared" si="30"/>
        <v>52.5</v>
      </c>
      <c r="M237" s="190">
        <f t="shared" si="31"/>
        <v>2.562285714285204</v>
      </c>
      <c r="N237" s="190">
        <f t="shared" si="32"/>
        <v>0.13485714285711603</v>
      </c>
      <c r="O237" s="191">
        <f t="shared" si="33"/>
        <v>0.32028571428564989</v>
      </c>
      <c r="P237" s="192">
        <f t="shared" si="33"/>
        <v>1.685714285713949E-2</v>
      </c>
    </row>
    <row r="238" spans="1:16" x14ac:dyDescent="0.3">
      <c r="A238" s="184" t="s">
        <v>129</v>
      </c>
      <c r="B238" s="185">
        <v>268.82</v>
      </c>
      <c r="C238" s="185">
        <v>269.32</v>
      </c>
      <c r="D238" s="185">
        <f t="shared" si="27"/>
        <v>0.5</v>
      </c>
      <c r="E238" s="186">
        <v>1770</v>
      </c>
      <c r="F238" s="186">
        <v>55</v>
      </c>
      <c r="G238" s="187">
        <v>0.05</v>
      </c>
      <c r="H238" s="188">
        <f t="shared" si="28"/>
        <v>14.012499999999999</v>
      </c>
      <c r="I238" s="188">
        <f t="shared" si="29"/>
        <v>0.73750000000000004</v>
      </c>
      <c r="J238" s="189" t="s">
        <v>171</v>
      </c>
      <c r="K238" s="189">
        <f t="shared" si="26"/>
        <v>7.5</v>
      </c>
      <c r="L238" s="189">
        <f t="shared" si="30"/>
        <v>52.5</v>
      </c>
      <c r="M238" s="190">
        <f t="shared" si="31"/>
        <v>16.014285714285716</v>
      </c>
      <c r="N238" s="190">
        <f t="shared" si="32"/>
        <v>0.84285714285714286</v>
      </c>
      <c r="O238" s="191">
        <f t="shared" si="33"/>
        <v>2.0017857142857167</v>
      </c>
      <c r="P238" s="192">
        <f t="shared" si="33"/>
        <v>0.10535714285714282</v>
      </c>
    </row>
    <row r="239" spans="1:16" x14ac:dyDescent="0.3">
      <c r="A239" s="184" t="s">
        <v>129</v>
      </c>
      <c r="B239" s="185">
        <v>269.32</v>
      </c>
      <c r="C239" s="185">
        <v>269.61</v>
      </c>
      <c r="D239" s="185">
        <f t="shared" si="27"/>
        <v>0.29000000000002046</v>
      </c>
      <c r="E239" s="186">
        <v>1770</v>
      </c>
      <c r="F239" s="186">
        <v>55</v>
      </c>
      <c r="G239" s="187">
        <v>0.05</v>
      </c>
      <c r="H239" s="188">
        <f t="shared" si="28"/>
        <v>8.1272500000005738</v>
      </c>
      <c r="I239" s="188">
        <f t="shared" si="29"/>
        <v>0.42775000000003022</v>
      </c>
      <c r="J239" s="189" t="s">
        <v>171</v>
      </c>
      <c r="K239" s="189">
        <f t="shared" ref="K239:K302" si="34">VLOOKUP(J239,SD,2,FALSE)</f>
        <v>7.5</v>
      </c>
      <c r="L239" s="189">
        <f t="shared" si="30"/>
        <v>52.5</v>
      </c>
      <c r="M239" s="190">
        <f t="shared" si="31"/>
        <v>9.2882857142863706</v>
      </c>
      <c r="N239" s="190">
        <f t="shared" si="32"/>
        <v>0.48885714285717741</v>
      </c>
      <c r="O239" s="191">
        <f t="shared" si="33"/>
        <v>1.1610357142857968</v>
      </c>
      <c r="P239" s="192">
        <f t="shared" si="33"/>
        <v>6.110714285714719E-2</v>
      </c>
    </row>
    <row r="240" spans="1:16" x14ac:dyDescent="0.3">
      <c r="A240" s="184" t="s">
        <v>129</v>
      </c>
      <c r="B240" s="185">
        <v>269.61</v>
      </c>
      <c r="C240" s="185">
        <v>269.68</v>
      </c>
      <c r="D240" s="185">
        <f t="shared" si="27"/>
        <v>6.9999999999993179E-2</v>
      </c>
      <c r="E240" s="186">
        <v>1809</v>
      </c>
      <c r="F240" s="186">
        <v>55</v>
      </c>
      <c r="G240" s="187">
        <v>0.05</v>
      </c>
      <c r="H240" s="188">
        <f t="shared" si="28"/>
        <v>2.0049749999998046</v>
      </c>
      <c r="I240" s="188">
        <f t="shared" si="29"/>
        <v>0.10552499999998972</v>
      </c>
      <c r="J240" s="189" t="s">
        <v>171</v>
      </c>
      <c r="K240" s="189">
        <f t="shared" si="34"/>
        <v>7.5</v>
      </c>
      <c r="L240" s="189">
        <f t="shared" si="30"/>
        <v>52.5</v>
      </c>
      <c r="M240" s="190">
        <f t="shared" si="31"/>
        <v>2.2913999999997769</v>
      </c>
      <c r="N240" s="190">
        <f t="shared" si="32"/>
        <v>0.12059999999998826</v>
      </c>
      <c r="O240" s="191">
        <f t="shared" si="33"/>
        <v>0.2864249999999724</v>
      </c>
      <c r="P240" s="192">
        <f t="shared" si="33"/>
        <v>1.5074999999998534E-2</v>
      </c>
    </row>
    <row r="241" spans="1:16" x14ac:dyDescent="0.3">
      <c r="A241" s="184" t="s">
        <v>129</v>
      </c>
      <c r="B241" s="185">
        <v>269.68</v>
      </c>
      <c r="C241" s="185">
        <v>269.7</v>
      </c>
      <c r="D241" s="185">
        <f t="shared" si="27"/>
        <v>1.999999999998181E-2</v>
      </c>
      <c r="E241" s="186">
        <v>1809</v>
      </c>
      <c r="F241" s="186">
        <v>55</v>
      </c>
      <c r="G241" s="187">
        <v>0.05</v>
      </c>
      <c r="H241" s="188">
        <f t="shared" si="28"/>
        <v>0.57284999999947894</v>
      </c>
      <c r="I241" s="188">
        <f t="shared" si="29"/>
        <v>3.0149999999972581E-2</v>
      </c>
      <c r="J241" s="189" t="s">
        <v>171</v>
      </c>
      <c r="K241" s="189">
        <f t="shared" si="34"/>
        <v>7.5</v>
      </c>
      <c r="L241" s="189">
        <f t="shared" si="30"/>
        <v>52.5</v>
      </c>
      <c r="M241" s="190">
        <f t="shared" si="31"/>
        <v>0.65468571428511879</v>
      </c>
      <c r="N241" s="190">
        <f t="shared" si="32"/>
        <v>3.4457142857111517E-2</v>
      </c>
      <c r="O241" s="191">
        <f t="shared" si="33"/>
        <v>8.1835714285639849E-2</v>
      </c>
      <c r="P241" s="192">
        <f t="shared" si="33"/>
        <v>4.3071428571389361E-3</v>
      </c>
    </row>
    <row r="242" spans="1:16" x14ac:dyDescent="0.3">
      <c r="A242" s="184" t="s">
        <v>129</v>
      </c>
      <c r="B242" s="185">
        <v>269.7</v>
      </c>
      <c r="C242" s="185">
        <v>269.76</v>
      </c>
      <c r="D242" s="185">
        <f t="shared" si="27"/>
        <v>6.0000000000002274E-2</v>
      </c>
      <c r="E242" s="186">
        <v>1809</v>
      </c>
      <c r="F242" s="186">
        <v>55</v>
      </c>
      <c r="G242" s="187">
        <v>0.05</v>
      </c>
      <c r="H242" s="188">
        <f t="shared" si="28"/>
        <v>1.7185500000000651</v>
      </c>
      <c r="I242" s="188">
        <f t="shared" si="29"/>
        <v>9.045000000000343E-2</v>
      </c>
      <c r="J242" s="189" t="s">
        <v>171</v>
      </c>
      <c r="K242" s="189">
        <f t="shared" si="34"/>
        <v>7.5</v>
      </c>
      <c r="L242" s="189">
        <f t="shared" si="30"/>
        <v>52.5</v>
      </c>
      <c r="M242" s="190">
        <f t="shared" si="31"/>
        <v>1.9640571428572173</v>
      </c>
      <c r="N242" s="190">
        <f t="shared" si="32"/>
        <v>0.10337142857143249</v>
      </c>
      <c r="O242" s="191">
        <f t="shared" si="33"/>
        <v>0.24550714285715225</v>
      </c>
      <c r="P242" s="192">
        <f t="shared" si="33"/>
        <v>1.2921428571429056E-2</v>
      </c>
    </row>
    <row r="243" spans="1:16" x14ac:dyDescent="0.3">
      <c r="A243" s="184" t="s">
        <v>129</v>
      </c>
      <c r="B243" s="185">
        <v>269.76</v>
      </c>
      <c r="C243" s="185">
        <v>269.82</v>
      </c>
      <c r="D243" s="185">
        <f t="shared" si="27"/>
        <v>6.0000000000002274E-2</v>
      </c>
      <c r="E243" s="186">
        <v>1809</v>
      </c>
      <c r="F243" s="186">
        <v>55</v>
      </c>
      <c r="G243" s="187">
        <v>0.05</v>
      </c>
      <c r="H243" s="188">
        <f t="shared" si="28"/>
        <v>1.7185500000000651</v>
      </c>
      <c r="I243" s="188">
        <f t="shared" si="29"/>
        <v>9.045000000000343E-2</v>
      </c>
      <c r="J243" s="189" t="s">
        <v>171</v>
      </c>
      <c r="K243" s="189">
        <f t="shared" si="34"/>
        <v>7.5</v>
      </c>
      <c r="L243" s="189">
        <f t="shared" si="30"/>
        <v>52.5</v>
      </c>
      <c r="M243" s="190">
        <f t="shared" si="31"/>
        <v>1.9640571428572173</v>
      </c>
      <c r="N243" s="190">
        <f t="shared" si="32"/>
        <v>0.10337142857143249</v>
      </c>
      <c r="O243" s="191">
        <f t="shared" si="33"/>
        <v>0.24550714285715225</v>
      </c>
      <c r="P243" s="192">
        <f t="shared" si="33"/>
        <v>1.2921428571429056E-2</v>
      </c>
    </row>
    <row r="244" spans="1:16" x14ac:dyDescent="0.3">
      <c r="A244" s="184" t="s">
        <v>129</v>
      </c>
      <c r="B244" s="185">
        <v>269.82</v>
      </c>
      <c r="C244" s="185">
        <v>269.83</v>
      </c>
      <c r="D244" s="185">
        <f t="shared" si="27"/>
        <v>9.9999999999909051E-3</v>
      </c>
      <c r="E244" s="186">
        <v>1809</v>
      </c>
      <c r="F244" s="186">
        <v>55</v>
      </c>
      <c r="G244" s="187">
        <v>0.05</v>
      </c>
      <c r="H244" s="188">
        <f t="shared" si="28"/>
        <v>0.28642499999973947</v>
      </c>
      <c r="I244" s="188">
        <f t="shared" si="29"/>
        <v>1.507499999998629E-2</v>
      </c>
      <c r="J244" s="189" t="s">
        <v>171</v>
      </c>
      <c r="K244" s="189">
        <f t="shared" si="34"/>
        <v>7.5</v>
      </c>
      <c r="L244" s="189">
        <f t="shared" si="30"/>
        <v>52.5</v>
      </c>
      <c r="M244" s="190">
        <f t="shared" si="31"/>
        <v>0.3273428571425594</v>
      </c>
      <c r="N244" s="190">
        <f t="shared" si="32"/>
        <v>1.7228571428555758E-2</v>
      </c>
      <c r="O244" s="191">
        <f t="shared" si="33"/>
        <v>4.0917857142819924E-2</v>
      </c>
      <c r="P244" s="192">
        <f t="shared" si="33"/>
        <v>2.1535714285694681E-3</v>
      </c>
    </row>
    <row r="245" spans="1:16" x14ac:dyDescent="0.3">
      <c r="A245" s="184" t="s">
        <v>129</v>
      </c>
      <c r="B245" s="185">
        <v>269.83</v>
      </c>
      <c r="C245" s="185">
        <v>269.89999999999998</v>
      </c>
      <c r="D245" s="185">
        <f t="shared" si="27"/>
        <v>6.9999999999993179E-2</v>
      </c>
      <c r="E245" s="186">
        <v>1809</v>
      </c>
      <c r="F245" s="186">
        <v>55</v>
      </c>
      <c r="G245" s="187">
        <v>0.05</v>
      </c>
      <c r="H245" s="188">
        <f t="shared" si="28"/>
        <v>2.0049749999998046</v>
      </c>
      <c r="I245" s="188">
        <f t="shared" si="29"/>
        <v>0.10552499999998972</v>
      </c>
      <c r="J245" s="189" t="s">
        <v>171</v>
      </c>
      <c r="K245" s="189">
        <f t="shared" si="34"/>
        <v>7.5</v>
      </c>
      <c r="L245" s="189">
        <f t="shared" si="30"/>
        <v>52.5</v>
      </c>
      <c r="M245" s="190">
        <f t="shared" si="31"/>
        <v>2.2913999999997769</v>
      </c>
      <c r="N245" s="190">
        <f t="shared" si="32"/>
        <v>0.12059999999998826</v>
      </c>
      <c r="O245" s="191">
        <f t="shared" si="33"/>
        <v>0.2864249999999724</v>
      </c>
      <c r="P245" s="192">
        <f t="shared" si="33"/>
        <v>1.5074999999998534E-2</v>
      </c>
    </row>
    <row r="246" spans="1:16" x14ac:dyDescent="0.3">
      <c r="A246" s="184" t="s">
        <v>129</v>
      </c>
      <c r="B246" s="185">
        <v>269.89999999999998</v>
      </c>
      <c r="C246" s="185">
        <v>269.91000000000003</v>
      </c>
      <c r="D246" s="185">
        <f t="shared" si="27"/>
        <v>1.0000000000047748E-2</v>
      </c>
      <c r="E246" s="186">
        <v>1809</v>
      </c>
      <c r="F246" s="186">
        <v>55</v>
      </c>
      <c r="G246" s="187">
        <v>0.05</v>
      </c>
      <c r="H246" s="188">
        <f t="shared" si="28"/>
        <v>0.28642500000136761</v>
      </c>
      <c r="I246" s="188">
        <f t="shared" si="29"/>
        <v>1.507500000007198E-2</v>
      </c>
      <c r="J246" s="189" t="s">
        <v>171</v>
      </c>
      <c r="K246" s="189">
        <f t="shared" si="34"/>
        <v>7.5</v>
      </c>
      <c r="L246" s="189">
        <f t="shared" si="30"/>
        <v>52.5</v>
      </c>
      <c r="M246" s="190">
        <f t="shared" si="31"/>
        <v>0.32734285714442013</v>
      </c>
      <c r="N246" s="190">
        <f t="shared" si="32"/>
        <v>1.7228571428653694E-2</v>
      </c>
      <c r="O246" s="191">
        <f t="shared" si="33"/>
        <v>4.0917857143052516E-2</v>
      </c>
      <c r="P246" s="192">
        <f t="shared" si="33"/>
        <v>2.1535714285817135E-3</v>
      </c>
    </row>
    <row r="247" spans="1:16" x14ac:dyDescent="0.3">
      <c r="A247" s="184" t="s">
        <v>129</v>
      </c>
      <c r="B247" s="185">
        <v>269.91000000000003</v>
      </c>
      <c r="C247" s="185">
        <v>269.94</v>
      </c>
      <c r="D247" s="185">
        <f t="shared" si="27"/>
        <v>2.9999999999972715E-2</v>
      </c>
      <c r="E247" s="186">
        <v>1809</v>
      </c>
      <c r="F247" s="186">
        <v>55</v>
      </c>
      <c r="G247" s="187">
        <v>0.05</v>
      </c>
      <c r="H247" s="188">
        <f t="shared" si="28"/>
        <v>0.85927499999921853</v>
      </c>
      <c r="I247" s="188">
        <f t="shared" si="29"/>
        <v>4.5224999999958874E-2</v>
      </c>
      <c r="J247" s="189" t="s">
        <v>171</v>
      </c>
      <c r="K247" s="189">
        <f t="shared" si="34"/>
        <v>7.5</v>
      </c>
      <c r="L247" s="189">
        <f t="shared" si="30"/>
        <v>52.5</v>
      </c>
      <c r="M247" s="190">
        <f t="shared" si="31"/>
        <v>0.98202857142767819</v>
      </c>
      <c r="N247" s="190">
        <f t="shared" si="32"/>
        <v>5.1685714285667282E-2</v>
      </c>
      <c r="O247" s="191">
        <f t="shared" si="33"/>
        <v>0.12275357142845966</v>
      </c>
      <c r="P247" s="192">
        <f t="shared" si="33"/>
        <v>6.4607142857084077E-3</v>
      </c>
    </row>
    <row r="248" spans="1:16" x14ac:dyDescent="0.3">
      <c r="A248" s="184" t="s">
        <v>129</v>
      </c>
      <c r="B248" s="185">
        <v>269.94</v>
      </c>
      <c r="C248" s="185">
        <v>270.06</v>
      </c>
      <c r="D248" s="185">
        <f t="shared" si="27"/>
        <v>0.12000000000000455</v>
      </c>
      <c r="E248" s="186">
        <v>1809</v>
      </c>
      <c r="F248" s="186">
        <v>55</v>
      </c>
      <c r="G248" s="187">
        <v>0.05</v>
      </c>
      <c r="H248" s="188">
        <f t="shared" si="28"/>
        <v>3.4371000000001302</v>
      </c>
      <c r="I248" s="188">
        <f t="shared" si="29"/>
        <v>0.18090000000000686</v>
      </c>
      <c r="J248" s="189" t="s">
        <v>171</v>
      </c>
      <c r="K248" s="189">
        <f t="shared" si="34"/>
        <v>7.5</v>
      </c>
      <c r="L248" s="189">
        <f t="shared" si="30"/>
        <v>52.5</v>
      </c>
      <c r="M248" s="190">
        <f t="shared" si="31"/>
        <v>3.9281142857144347</v>
      </c>
      <c r="N248" s="190">
        <f t="shared" si="32"/>
        <v>0.20674285714286497</v>
      </c>
      <c r="O248" s="191">
        <f t="shared" si="33"/>
        <v>0.4910142857143045</v>
      </c>
      <c r="P248" s="192">
        <f t="shared" si="33"/>
        <v>2.5842857142858111E-2</v>
      </c>
    </row>
    <row r="249" spans="1:16" x14ac:dyDescent="0.3">
      <c r="A249" s="184" t="s">
        <v>129</v>
      </c>
      <c r="B249" s="185">
        <v>270.06</v>
      </c>
      <c r="C249" s="185">
        <v>270.32</v>
      </c>
      <c r="D249" s="185">
        <f t="shared" si="27"/>
        <v>0.25999999999999091</v>
      </c>
      <c r="E249" s="186">
        <v>1809</v>
      </c>
      <c r="F249" s="186">
        <v>55</v>
      </c>
      <c r="G249" s="187">
        <v>0.05</v>
      </c>
      <c r="H249" s="188">
        <f t="shared" si="28"/>
        <v>7.4470499999997388</v>
      </c>
      <c r="I249" s="188">
        <f t="shared" si="29"/>
        <v>0.39194999999998631</v>
      </c>
      <c r="J249" s="189" t="s">
        <v>171</v>
      </c>
      <c r="K249" s="189">
        <f t="shared" si="34"/>
        <v>7.5</v>
      </c>
      <c r="L249" s="189">
        <f t="shared" si="30"/>
        <v>52.5</v>
      </c>
      <c r="M249" s="190">
        <f t="shared" si="31"/>
        <v>8.5109142857139872</v>
      </c>
      <c r="N249" s="190">
        <f t="shared" si="32"/>
        <v>0.44794285714284149</v>
      </c>
      <c r="O249" s="191">
        <f t="shared" si="33"/>
        <v>1.0638642857142484</v>
      </c>
      <c r="P249" s="192">
        <f t="shared" si="33"/>
        <v>5.5992857142855179E-2</v>
      </c>
    </row>
    <row r="250" spans="1:16" x14ac:dyDescent="0.3">
      <c r="A250" s="184" t="s">
        <v>129</v>
      </c>
      <c r="B250" s="185">
        <v>270.32</v>
      </c>
      <c r="C250" s="185">
        <v>270.37</v>
      </c>
      <c r="D250" s="185">
        <f t="shared" si="27"/>
        <v>5.0000000000011369E-2</v>
      </c>
      <c r="E250" s="186">
        <v>1809</v>
      </c>
      <c r="F250" s="186">
        <v>55</v>
      </c>
      <c r="G250" s="187">
        <v>0.05</v>
      </c>
      <c r="H250" s="188">
        <f t="shared" si="28"/>
        <v>1.4321250000003256</v>
      </c>
      <c r="I250" s="188">
        <f t="shared" si="29"/>
        <v>7.5375000000017137E-2</v>
      </c>
      <c r="J250" s="189" t="s">
        <v>171</v>
      </c>
      <c r="K250" s="189">
        <f t="shared" si="34"/>
        <v>7.5</v>
      </c>
      <c r="L250" s="189">
        <f t="shared" si="30"/>
        <v>52.5</v>
      </c>
      <c r="M250" s="190">
        <f t="shared" si="31"/>
        <v>1.6367142857146577</v>
      </c>
      <c r="N250" s="190">
        <f t="shared" si="32"/>
        <v>8.6142857142876728E-2</v>
      </c>
      <c r="O250" s="191">
        <f t="shared" si="33"/>
        <v>0.2045892857143321</v>
      </c>
      <c r="P250" s="192">
        <f t="shared" si="33"/>
        <v>1.0767857142859591E-2</v>
      </c>
    </row>
    <row r="251" spans="1:16" x14ac:dyDescent="0.3">
      <c r="A251" s="184" t="s">
        <v>129</v>
      </c>
      <c r="B251" s="185">
        <v>270.37</v>
      </c>
      <c r="C251" s="185">
        <v>270.44</v>
      </c>
      <c r="D251" s="185">
        <f t="shared" si="27"/>
        <v>6.9999999999993179E-2</v>
      </c>
      <c r="E251" s="186">
        <v>1809</v>
      </c>
      <c r="F251" s="186">
        <v>55</v>
      </c>
      <c r="G251" s="187">
        <v>0.05</v>
      </c>
      <c r="H251" s="188">
        <f t="shared" si="28"/>
        <v>2.0049749999998046</v>
      </c>
      <c r="I251" s="188">
        <f t="shared" si="29"/>
        <v>0.10552499999998972</v>
      </c>
      <c r="J251" s="189" t="s">
        <v>175</v>
      </c>
      <c r="K251" s="189">
        <f t="shared" si="34"/>
        <v>0</v>
      </c>
      <c r="L251" s="189">
        <f t="shared" si="30"/>
        <v>60</v>
      </c>
      <c r="M251" s="190">
        <f t="shared" si="31"/>
        <v>2.0049749999998046</v>
      </c>
      <c r="N251" s="190">
        <f t="shared" si="32"/>
        <v>0.10552499999998972</v>
      </c>
      <c r="O251" s="191">
        <f t="shared" si="33"/>
        <v>0</v>
      </c>
      <c r="P251" s="192">
        <f t="shared" si="33"/>
        <v>0</v>
      </c>
    </row>
    <row r="252" spans="1:16" x14ac:dyDescent="0.3">
      <c r="A252" s="184" t="s">
        <v>129</v>
      </c>
      <c r="B252" s="185">
        <v>270.44</v>
      </c>
      <c r="C252" s="185">
        <v>270.45</v>
      </c>
      <c r="D252" s="185">
        <f t="shared" si="27"/>
        <v>9.9999999999909051E-3</v>
      </c>
      <c r="E252" s="186">
        <v>1809</v>
      </c>
      <c r="F252" s="186">
        <v>55</v>
      </c>
      <c r="G252" s="187">
        <v>0.05</v>
      </c>
      <c r="H252" s="188">
        <f t="shared" si="28"/>
        <v>0.28642499999973947</v>
      </c>
      <c r="I252" s="188">
        <f t="shared" si="29"/>
        <v>1.507499999998629E-2</v>
      </c>
      <c r="J252" s="189" t="s">
        <v>175</v>
      </c>
      <c r="K252" s="189">
        <f t="shared" si="34"/>
        <v>0</v>
      </c>
      <c r="L252" s="189">
        <f t="shared" si="30"/>
        <v>60</v>
      </c>
      <c r="M252" s="190">
        <f t="shared" si="31"/>
        <v>0.28642499999973947</v>
      </c>
      <c r="N252" s="190">
        <f t="shared" si="32"/>
        <v>1.507499999998629E-2</v>
      </c>
      <c r="O252" s="191">
        <f t="shared" si="33"/>
        <v>0</v>
      </c>
      <c r="P252" s="192">
        <f t="shared" si="33"/>
        <v>0</v>
      </c>
    </row>
    <row r="253" spans="1:16" x14ac:dyDescent="0.3">
      <c r="A253" s="184" t="s">
        <v>129</v>
      </c>
      <c r="B253" s="185">
        <v>270.45</v>
      </c>
      <c r="C253" s="185">
        <v>270.47899999999998</v>
      </c>
      <c r="D253" s="185">
        <f t="shared" si="27"/>
        <v>2.8999999999996362E-2</v>
      </c>
      <c r="E253" s="186">
        <v>1809</v>
      </c>
      <c r="F253" s="186">
        <v>55</v>
      </c>
      <c r="G253" s="187">
        <v>0.05</v>
      </c>
      <c r="H253" s="188">
        <f t="shared" si="28"/>
        <v>0.83063249999989575</v>
      </c>
      <c r="I253" s="188">
        <f t="shared" si="29"/>
        <v>4.3717499999994518E-2</v>
      </c>
      <c r="J253" s="189" t="s">
        <v>175</v>
      </c>
      <c r="K253" s="189">
        <f t="shared" si="34"/>
        <v>0</v>
      </c>
      <c r="L253" s="189">
        <f t="shared" si="30"/>
        <v>60</v>
      </c>
      <c r="M253" s="190">
        <f t="shared" si="31"/>
        <v>0.83063249999989575</v>
      </c>
      <c r="N253" s="190">
        <f t="shared" si="32"/>
        <v>4.3717499999994518E-2</v>
      </c>
      <c r="O253" s="191">
        <f t="shared" si="33"/>
        <v>0</v>
      </c>
      <c r="P253" s="192">
        <f t="shared" si="33"/>
        <v>0</v>
      </c>
    </row>
    <row r="254" spans="1:16" x14ac:dyDescent="0.3">
      <c r="A254" s="184" t="s">
        <v>129</v>
      </c>
      <c r="B254" s="185">
        <v>270.47899999999998</v>
      </c>
      <c r="C254" s="185">
        <v>270.51</v>
      </c>
      <c r="D254" s="185">
        <f t="shared" si="27"/>
        <v>3.1000000000005912E-2</v>
      </c>
      <c r="E254" s="186">
        <v>1809</v>
      </c>
      <c r="F254" s="186">
        <v>55</v>
      </c>
      <c r="G254" s="187">
        <v>0.05</v>
      </c>
      <c r="H254" s="188">
        <f t="shared" si="28"/>
        <v>0.88791750000016934</v>
      </c>
      <c r="I254" s="188">
        <f t="shared" si="29"/>
        <v>4.673250000000892E-2</v>
      </c>
      <c r="J254" s="189" t="s">
        <v>175</v>
      </c>
      <c r="K254" s="189">
        <f t="shared" si="34"/>
        <v>0</v>
      </c>
      <c r="L254" s="189">
        <f t="shared" si="30"/>
        <v>60</v>
      </c>
      <c r="M254" s="190">
        <f t="shared" si="31"/>
        <v>0.88791750000016922</v>
      </c>
      <c r="N254" s="190">
        <f t="shared" si="32"/>
        <v>4.673250000000892E-2</v>
      </c>
      <c r="O254" s="191">
        <f t="shared" si="33"/>
        <v>0</v>
      </c>
      <c r="P254" s="192">
        <f t="shared" si="33"/>
        <v>0</v>
      </c>
    </row>
    <row r="255" spans="1:16" x14ac:dyDescent="0.3">
      <c r="A255" s="184" t="s">
        <v>129</v>
      </c>
      <c r="B255" s="185">
        <v>270.51</v>
      </c>
      <c r="C255" s="185">
        <v>270.57</v>
      </c>
      <c r="D255" s="185">
        <f t="shared" si="27"/>
        <v>6.0000000000002274E-2</v>
      </c>
      <c r="E255" s="186">
        <v>1809</v>
      </c>
      <c r="F255" s="186">
        <v>55</v>
      </c>
      <c r="G255" s="187">
        <v>0.05</v>
      </c>
      <c r="H255" s="188">
        <f t="shared" si="28"/>
        <v>1.7185500000000651</v>
      </c>
      <c r="I255" s="188">
        <f t="shared" si="29"/>
        <v>9.045000000000343E-2</v>
      </c>
      <c r="J255" s="189" t="s">
        <v>175</v>
      </c>
      <c r="K255" s="189">
        <f t="shared" si="34"/>
        <v>0</v>
      </c>
      <c r="L255" s="189">
        <f t="shared" si="30"/>
        <v>60</v>
      </c>
      <c r="M255" s="190">
        <f t="shared" si="31"/>
        <v>1.7185500000000651</v>
      </c>
      <c r="N255" s="190">
        <f t="shared" si="32"/>
        <v>9.045000000000343E-2</v>
      </c>
      <c r="O255" s="191">
        <f t="shared" si="33"/>
        <v>0</v>
      </c>
      <c r="P255" s="192">
        <f t="shared" si="33"/>
        <v>0</v>
      </c>
    </row>
    <row r="256" spans="1:16" x14ac:dyDescent="0.3">
      <c r="A256" s="184" t="s">
        <v>129</v>
      </c>
      <c r="B256" s="185">
        <v>270.57</v>
      </c>
      <c r="C256" s="185">
        <v>270.58999999999997</v>
      </c>
      <c r="D256" s="185">
        <f t="shared" si="27"/>
        <v>1.999999999998181E-2</v>
      </c>
      <c r="E256" s="186">
        <v>1809</v>
      </c>
      <c r="F256" s="186">
        <v>55</v>
      </c>
      <c r="G256" s="187">
        <v>0.05</v>
      </c>
      <c r="H256" s="188">
        <f t="shared" si="28"/>
        <v>0.57284999999947894</v>
      </c>
      <c r="I256" s="188">
        <f t="shared" si="29"/>
        <v>3.0149999999972581E-2</v>
      </c>
      <c r="J256" s="189" t="s">
        <v>175</v>
      </c>
      <c r="K256" s="189">
        <f t="shared" si="34"/>
        <v>0</v>
      </c>
      <c r="L256" s="189">
        <f t="shared" si="30"/>
        <v>60</v>
      </c>
      <c r="M256" s="190">
        <f t="shared" si="31"/>
        <v>0.57284999999947894</v>
      </c>
      <c r="N256" s="190">
        <f t="shared" si="32"/>
        <v>3.0149999999972581E-2</v>
      </c>
      <c r="O256" s="191">
        <f t="shared" si="33"/>
        <v>0</v>
      </c>
      <c r="P256" s="192">
        <f t="shared" si="33"/>
        <v>0</v>
      </c>
    </row>
    <row r="257" spans="1:16" x14ac:dyDescent="0.3">
      <c r="A257" s="184" t="s">
        <v>129</v>
      </c>
      <c r="B257" s="185">
        <v>270.58999999999997</v>
      </c>
      <c r="C257" s="185">
        <v>270.61</v>
      </c>
      <c r="D257" s="185">
        <f t="shared" si="27"/>
        <v>2.0000000000038654E-2</v>
      </c>
      <c r="E257" s="186">
        <v>1809</v>
      </c>
      <c r="F257" s="186">
        <v>55</v>
      </c>
      <c r="G257" s="187">
        <v>0.05</v>
      </c>
      <c r="H257" s="188">
        <f t="shared" si="28"/>
        <v>0.57285000000110708</v>
      </c>
      <c r="I257" s="188">
        <f t="shared" si="29"/>
        <v>3.0150000000058273E-2</v>
      </c>
      <c r="J257" s="189" t="s">
        <v>175</v>
      </c>
      <c r="K257" s="189">
        <f t="shared" si="34"/>
        <v>0</v>
      </c>
      <c r="L257" s="189">
        <f t="shared" si="30"/>
        <v>60</v>
      </c>
      <c r="M257" s="190">
        <f t="shared" si="31"/>
        <v>0.57285000000110708</v>
      </c>
      <c r="N257" s="190">
        <f t="shared" si="32"/>
        <v>3.0150000000058273E-2</v>
      </c>
      <c r="O257" s="191">
        <f t="shared" si="33"/>
        <v>0</v>
      </c>
      <c r="P257" s="192">
        <f t="shared" si="33"/>
        <v>0</v>
      </c>
    </row>
    <row r="258" spans="1:16" x14ac:dyDescent="0.3">
      <c r="A258" s="184" t="s">
        <v>129</v>
      </c>
      <c r="B258" s="185">
        <v>270.61</v>
      </c>
      <c r="C258" s="185">
        <v>270.791</v>
      </c>
      <c r="D258" s="185">
        <f t="shared" si="27"/>
        <v>0.18099999999998317</v>
      </c>
      <c r="E258" s="186">
        <v>1809</v>
      </c>
      <c r="F258" s="186">
        <v>55</v>
      </c>
      <c r="G258" s="187">
        <v>0.05</v>
      </c>
      <c r="H258" s="188">
        <f t="shared" si="28"/>
        <v>5.1842924999995175</v>
      </c>
      <c r="I258" s="188">
        <f t="shared" si="29"/>
        <v>0.27285749999997466</v>
      </c>
      <c r="J258" s="189" t="s">
        <v>175</v>
      </c>
      <c r="K258" s="189">
        <f t="shared" si="34"/>
        <v>0</v>
      </c>
      <c r="L258" s="189">
        <f t="shared" si="30"/>
        <v>60</v>
      </c>
      <c r="M258" s="190">
        <f t="shared" si="31"/>
        <v>5.1842924999995175</v>
      </c>
      <c r="N258" s="190">
        <f t="shared" si="32"/>
        <v>0.27285749999997466</v>
      </c>
      <c r="O258" s="191">
        <f t="shared" si="33"/>
        <v>0</v>
      </c>
      <c r="P258" s="192">
        <f t="shared" si="33"/>
        <v>0</v>
      </c>
    </row>
    <row r="259" spans="1:16" x14ac:dyDescent="0.3">
      <c r="A259" s="184" t="s">
        <v>129</v>
      </c>
      <c r="B259" s="185">
        <v>270.791</v>
      </c>
      <c r="C259" s="185">
        <v>270.81099999999998</v>
      </c>
      <c r="D259" s="185">
        <f t="shared" si="27"/>
        <v>1.999999999998181E-2</v>
      </c>
      <c r="E259" s="186">
        <v>1809</v>
      </c>
      <c r="F259" s="186">
        <v>55</v>
      </c>
      <c r="G259" s="187">
        <v>0.05</v>
      </c>
      <c r="H259" s="188">
        <f t="shared" si="28"/>
        <v>0.57284999999947894</v>
      </c>
      <c r="I259" s="188">
        <f t="shared" si="29"/>
        <v>3.0149999999972581E-2</v>
      </c>
      <c r="J259" s="189" t="s">
        <v>175</v>
      </c>
      <c r="K259" s="189">
        <f t="shared" si="34"/>
        <v>0</v>
      </c>
      <c r="L259" s="189">
        <f t="shared" si="30"/>
        <v>60</v>
      </c>
      <c r="M259" s="190">
        <f t="shared" si="31"/>
        <v>0.57284999999947894</v>
      </c>
      <c r="N259" s="190">
        <f t="shared" si="32"/>
        <v>3.0149999999972581E-2</v>
      </c>
      <c r="O259" s="191">
        <f t="shared" si="33"/>
        <v>0</v>
      </c>
      <c r="P259" s="192">
        <f t="shared" si="33"/>
        <v>0</v>
      </c>
    </row>
    <row r="260" spans="1:16" x14ac:dyDescent="0.3">
      <c r="A260" s="184" t="s">
        <v>129</v>
      </c>
      <c r="B260" s="185">
        <v>270.81099999999998</v>
      </c>
      <c r="C260" s="185">
        <v>270.82</v>
      </c>
      <c r="D260" s="185">
        <f t="shared" ref="D260:D323" si="35">C260-B260</f>
        <v>9.0000000000145519E-3</v>
      </c>
      <c r="E260" s="186">
        <v>1809</v>
      </c>
      <c r="F260" s="186">
        <v>55</v>
      </c>
      <c r="G260" s="187">
        <v>0.05</v>
      </c>
      <c r="H260" s="188">
        <f t="shared" ref="H260:H323" si="36">(E260*(1-G260)*D260)/(F260+5)</f>
        <v>0.2577825000004168</v>
      </c>
      <c r="I260" s="188">
        <f t="shared" ref="I260:I323" si="37">(D260*G260*E260)/(F260+5)</f>
        <v>1.3567500000021937E-2</v>
      </c>
      <c r="J260" s="189" t="s">
        <v>175</v>
      </c>
      <c r="K260" s="189">
        <f t="shared" si="34"/>
        <v>0</v>
      </c>
      <c r="L260" s="189">
        <f t="shared" ref="L260:L323" si="38">IF((F260+5-K260)&lt;25,25,(F260+5-K260))</f>
        <v>60</v>
      </c>
      <c r="M260" s="190">
        <f t="shared" ref="M260:M323" si="39">((D260*(1-G260)*E260)/(L260))</f>
        <v>0.2577825000004168</v>
      </c>
      <c r="N260" s="190">
        <f t="shared" ref="N260:N323" si="40">(D260*G260*E260)/(L260)</f>
        <v>1.3567500000021937E-2</v>
      </c>
      <c r="O260" s="191">
        <f t="shared" ref="O260:P323" si="41">M260-H260</f>
        <v>0</v>
      </c>
      <c r="P260" s="192">
        <f t="shared" si="41"/>
        <v>0</v>
      </c>
    </row>
    <row r="261" spans="1:16" x14ac:dyDescent="0.3">
      <c r="A261" s="184" t="s">
        <v>129</v>
      </c>
      <c r="B261" s="185">
        <v>270.82</v>
      </c>
      <c r="C261" s="185">
        <v>270.851</v>
      </c>
      <c r="D261" s="185">
        <f t="shared" si="35"/>
        <v>3.1000000000005912E-2</v>
      </c>
      <c r="E261" s="186">
        <v>1809</v>
      </c>
      <c r="F261" s="186">
        <v>55</v>
      </c>
      <c r="G261" s="187">
        <v>0.05</v>
      </c>
      <c r="H261" s="188">
        <f t="shared" si="36"/>
        <v>0.88791750000016934</v>
      </c>
      <c r="I261" s="188">
        <f t="shared" si="37"/>
        <v>4.673250000000892E-2</v>
      </c>
      <c r="J261" s="189" t="s">
        <v>175</v>
      </c>
      <c r="K261" s="189">
        <f t="shared" si="34"/>
        <v>0</v>
      </c>
      <c r="L261" s="189">
        <f t="shared" si="38"/>
        <v>60</v>
      </c>
      <c r="M261" s="190">
        <f t="shared" si="39"/>
        <v>0.88791750000016922</v>
      </c>
      <c r="N261" s="190">
        <f t="shared" si="40"/>
        <v>4.673250000000892E-2</v>
      </c>
      <c r="O261" s="191">
        <f t="shared" si="41"/>
        <v>0</v>
      </c>
      <c r="P261" s="192">
        <f t="shared" si="41"/>
        <v>0</v>
      </c>
    </row>
    <row r="262" spans="1:16" x14ac:dyDescent="0.3">
      <c r="A262" s="184" t="s">
        <v>129</v>
      </c>
      <c r="B262" s="185">
        <v>270.851</v>
      </c>
      <c r="C262" s="185">
        <v>270.90100000000001</v>
      </c>
      <c r="D262" s="185">
        <f t="shared" si="35"/>
        <v>5.0000000000011369E-2</v>
      </c>
      <c r="E262" s="186">
        <v>1809</v>
      </c>
      <c r="F262" s="186">
        <v>55</v>
      </c>
      <c r="G262" s="187">
        <v>0.05</v>
      </c>
      <c r="H262" s="188">
        <f t="shared" si="36"/>
        <v>1.4321250000003256</v>
      </c>
      <c r="I262" s="188">
        <f t="shared" si="37"/>
        <v>7.5375000000017137E-2</v>
      </c>
      <c r="J262" s="189" t="s">
        <v>175</v>
      </c>
      <c r="K262" s="189">
        <f t="shared" si="34"/>
        <v>0</v>
      </c>
      <c r="L262" s="189">
        <f t="shared" si="38"/>
        <v>60</v>
      </c>
      <c r="M262" s="190">
        <f t="shared" si="39"/>
        <v>1.4321250000003256</v>
      </c>
      <c r="N262" s="190">
        <f t="shared" si="40"/>
        <v>7.5375000000017137E-2</v>
      </c>
      <c r="O262" s="191">
        <f t="shared" si="41"/>
        <v>0</v>
      </c>
      <c r="P262" s="192">
        <f t="shared" si="41"/>
        <v>0</v>
      </c>
    </row>
    <row r="263" spans="1:16" x14ac:dyDescent="0.3">
      <c r="A263" s="184" t="s">
        <v>129</v>
      </c>
      <c r="B263" s="185">
        <v>270.90100000000001</v>
      </c>
      <c r="C263" s="185">
        <v>270.95999999999998</v>
      </c>
      <c r="D263" s="185">
        <f t="shared" si="35"/>
        <v>5.8999999999969077E-2</v>
      </c>
      <c r="E263" s="186">
        <v>1809</v>
      </c>
      <c r="F263" s="186">
        <v>55</v>
      </c>
      <c r="G263" s="187">
        <v>0.05</v>
      </c>
      <c r="H263" s="188">
        <f t="shared" si="36"/>
        <v>1.6899074999991144</v>
      </c>
      <c r="I263" s="188">
        <f t="shared" si="37"/>
        <v>8.8942499999953378E-2</v>
      </c>
      <c r="J263" s="189" t="s">
        <v>175</v>
      </c>
      <c r="K263" s="189">
        <f t="shared" si="34"/>
        <v>0</v>
      </c>
      <c r="L263" s="189">
        <f t="shared" si="38"/>
        <v>60</v>
      </c>
      <c r="M263" s="190">
        <f t="shared" si="39"/>
        <v>1.6899074999991144</v>
      </c>
      <c r="N263" s="190">
        <f t="shared" si="40"/>
        <v>8.8942499999953378E-2</v>
      </c>
      <c r="O263" s="191">
        <f t="shared" si="41"/>
        <v>0</v>
      </c>
      <c r="P263" s="192">
        <f t="shared" si="41"/>
        <v>0</v>
      </c>
    </row>
    <row r="264" spans="1:16" x14ac:dyDescent="0.3">
      <c r="A264" s="184" t="s">
        <v>129</v>
      </c>
      <c r="B264" s="185">
        <v>270.95999999999998</v>
      </c>
      <c r="C264" s="185">
        <v>270.97000000000003</v>
      </c>
      <c r="D264" s="185">
        <f t="shared" si="35"/>
        <v>1.0000000000047748E-2</v>
      </c>
      <c r="E264" s="186">
        <v>1809</v>
      </c>
      <c r="F264" s="186">
        <v>55</v>
      </c>
      <c r="G264" s="187">
        <v>0.05</v>
      </c>
      <c r="H264" s="188">
        <f t="shared" si="36"/>
        <v>0.28642500000136761</v>
      </c>
      <c r="I264" s="188">
        <f t="shared" si="37"/>
        <v>1.507500000007198E-2</v>
      </c>
      <c r="J264" s="189" t="s">
        <v>175</v>
      </c>
      <c r="K264" s="189">
        <f t="shared" si="34"/>
        <v>0</v>
      </c>
      <c r="L264" s="189">
        <f t="shared" si="38"/>
        <v>60</v>
      </c>
      <c r="M264" s="190">
        <f t="shared" si="39"/>
        <v>0.28642500000136761</v>
      </c>
      <c r="N264" s="190">
        <f t="shared" si="40"/>
        <v>1.507500000007198E-2</v>
      </c>
      <c r="O264" s="191">
        <f t="shared" si="41"/>
        <v>0</v>
      </c>
      <c r="P264" s="192">
        <f t="shared" si="41"/>
        <v>0</v>
      </c>
    </row>
    <row r="265" spans="1:16" x14ac:dyDescent="0.3">
      <c r="A265" s="184" t="s">
        <v>129</v>
      </c>
      <c r="B265" s="185">
        <v>270.97000000000003</v>
      </c>
      <c r="C265" s="185">
        <v>271.22000000000003</v>
      </c>
      <c r="D265" s="185">
        <f t="shared" si="35"/>
        <v>0.25</v>
      </c>
      <c r="E265" s="186">
        <v>1809</v>
      </c>
      <c r="F265" s="186">
        <v>55</v>
      </c>
      <c r="G265" s="187">
        <v>0.05</v>
      </c>
      <c r="H265" s="188">
        <f t="shared" si="36"/>
        <v>7.1606249999999996</v>
      </c>
      <c r="I265" s="188">
        <f t="shared" si="37"/>
        <v>0.37687500000000002</v>
      </c>
      <c r="J265" s="189" t="s">
        <v>175</v>
      </c>
      <c r="K265" s="189">
        <f t="shared" si="34"/>
        <v>0</v>
      </c>
      <c r="L265" s="189">
        <f t="shared" si="38"/>
        <v>60</v>
      </c>
      <c r="M265" s="190">
        <f t="shared" si="39"/>
        <v>7.1606249999999996</v>
      </c>
      <c r="N265" s="190">
        <f t="shared" si="40"/>
        <v>0.37687500000000002</v>
      </c>
      <c r="O265" s="191">
        <f t="shared" si="41"/>
        <v>0</v>
      </c>
      <c r="P265" s="192">
        <f t="shared" si="41"/>
        <v>0</v>
      </c>
    </row>
    <row r="266" spans="1:16" x14ac:dyDescent="0.3">
      <c r="A266" s="184" t="s">
        <v>129</v>
      </c>
      <c r="B266" s="185">
        <v>271.22000000000003</v>
      </c>
      <c r="C266" s="185">
        <v>271.32</v>
      </c>
      <c r="D266" s="185">
        <f t="shared" si="35"/>
        <v>9.9999999999965894E-2</v>
      </c>
      <c r="E266" s="186">
        <v>1809</v>
      </c>
      <c r="F266" s="186">
        <v>55</v>
      </c>
      <c r="G266" s="187">
        <v>0.05</v>
      </c>
      <c r="H266" s="188">
        <f t="shared" si="36"/>
        <v>2.8642499999990232</v>
      </c>
      <c r="I266" s="188">
        <f t="shared" si="37"/>
        <v>0.15074999999994859</v>
      </c>
      <c r="J266" s="189" t="s">
        <v>175</v>
      </c>
      <c r="K266" s="189">
        <f t="shared" si="34"/>
        <v>0</v>
      </c>
      <c r="L266" s="189">
        <f t="shared" si="38"/>
        <v>60</v>
      </c>
      <c r="M266" s="190">
        <f t="shared" si="39"/>
        <v>2.8642499999990232</v>
      </c>
      <c r="N266" s="190">
        <f t="shared" si="40"/>
        <v>0.15074999999994859</v>
      </c>
      <c r="O266" s="191">
        <f t="shared" si="41"/>
        <v>0</v>
      </c>
      <c r="P266" s="192">
        <f t="shared" si="41"/>
        <v>0</v>
      </c>
    </row>
    <row r="267" spans="1:16" x14ac:dyDescent="0.3">
      <c r="A267" s="184" t="s">
        <v>129</v>
      </c>
      <c r="B267" s="185">
        <v>271.32</v>
      </c>
      <c r="C267" s="185">
        <v>271.541</v>
      </c>
      <c r="D267" s="185">
        <f t="shared" si="35"/>
        <v>0.22100000000000364</v>
      </c>
      <c r="E267" s="186">
        <v>1809</v>
      </c>
      <c r="F267" s="186">
        <v>55</v>
      </c>
      <c r="G267" s="187">
        <v>0.05</v>
      </c>
      <c r="H267" s="188">
        <f t="shared" si="36"/>
        <v>6.3299925000001043</v>
      </c>
      <c r="I267" s="188">
        <f t="shared" si="37"/>
        <v>0.33315750000000555</v>
      </c>
      <c r="J267" s="189" t="s">
        <v>175</v>
      </c>
      <c r="K267" s="189">
        <f t="shared" si="34"/>
        <v>0</v>
      </c>
      <c r="L267" s="189">
        <f t="shared" si="38"/>
        <v>60</v>
      </c>
      <c r="M267" s="190">
        <f t="shared" si="39"/>
        <v>6.3299925000001034</v>
      </c>
      <c r="N267" s="190">
        <f t="shared" si="40"/>
        <v>0.33315750000000555</v>
      </c>
      <c r="O267" s="191">
        <f t="shared" si="41"/>
        <v>0</v>
      </c>
      <c r="P267" s="192">
        <f t="shared" si="41"/>
        <v>0</v>
      </c>
    </row>
    <row r="268" spans="1:16" x14ac:dyDescent="0.3">
      <c r="A268" s="184" t="s">
        <v>129</v>
      </c>
      <c r="B268" s="185">
        <v>271.541</v>
      </c>
      <c r="C268" s="185">
        <v>271.82</v>
      </c>
      <c r="D268" s="185">
        <f t="shared" si="35"/>
        <v>0.27899999999999636</v>
      </c>
      <c r="E268" s="186">
        <v>1809</v>
      </c>
      <c r="F268" s="186">
        <v>55</v>
      </c>
      <c r="G268" s="187">
        <v>0.05</v>
      </c>
      <c r="H268" s="188">
        <f t="shared" si="36"/>
        <v>7.9912574999998949</v>
      </c>
      <c r="I268" s="188">
        <f t="shared" si="37"/>
        <v>0.42059249999999454</v>
      </c>
      <c r="J268" s="189" t="s">
        <v>175</v>
      </c>
      <c r="K268" s="189">
        <f t="shared" si="34"/>
        <v>0</v>
      </c>
      <c r="L268" s="189">
        <f t="shared" si="38"/>
        <v>60</v>
      </c>
      <c r="M268" s="190">
        <f t="shared" si="39"/>
        <v>7.9912574999998949</v>
      </c>
      <c r="N268" s="190">
        <f t="shared" si="40"/>
        <v>0.42059249999999454</v>
      </c>
      <c r="O268" s="191">
        <f t="shared" si="41"/>
        <v>0</v>
      </c>
      <c r="P268" s="192">
        <f t="shared" si="41"/>
        <v>0</v>
      </c>
    </row>
    <row r="269" spans="1:16" x14ac:dyDescent="0.3">
      <c r="A269" s="184" t="s">
        <v>129</v>
      </c>
      <c r="B269" s="185">
        <v>271.82</v>
      </c>
      <c r="C269" s="185">
        <v>271.95999999999998</v>
      </c>
      <c r="D269" s="185">
        <f t="shared" si="35"/>
        <v>0.13999999999998636</v>
      </c>
      <c r="E269" s="186">
        <v>1809</v>
      </c>
      <c r="F269" s="186">
        <v>55</v>
      </c>
      <c r="G269" s="187">
        <v>0.05</v>
      </c>
      <c r="H269" s="188">
        <f t="shared" si="36"/>
        <v>4.0099499999996091</v>
      </c>
      <c r="I269" s="188">
        <f t="shared" si="37"/>
        <v>0.21104999999997945</v>
      </c>
      <c r="J269" s="189" t="s">
        <v>175</v>
      </c>
      <c r="K269" s="189">
        <f t="shared" si="34"/>
        <v>0</v>
      </c>
      <c r="L269" s="189">
        <f t="shared" si="38"/>
        <v>60</v>
      </c>
      <c r="M269" s="190">
        <f t="shared" si="39"/>
        <v>4.0099499999996091</v>
      </c>
      <c r="N269" s="190">
        <f t="shared" si="40"/>
        <v>0.21104999999997945</v>
      </c>
      <c r="O269" s="191">
        <f t="shared" si="41"/>
        <v>0</v>
      </c>
      <c r="P269" s="192">
        <f t="shared" si="41"/>
        <v>0</v>
      </c>
    </row>
    <row r="270" spans="1:16" x14ac:dyDescent="0.3">
      <c r="A270" s="184" t="s">
        <v>129</v>
      </c>
      <c r="B270" s="185">
        <v>271.95999999999998</v>
      </c>
      <c r="C270" s="185">
        <v>272.14600000000002</v>
      </c>
      <c r="D270" s="185">
        <f t="shared" si="35"/>
        <v>0.18600000000003547</v>
      </c>
      <c r="E270" s="186">
        <v>1851</v>
      </c>
      <c r="F270" s="186">
        <v>55</v>
      </c>
      <c r="G270" s="187">
        <v>0.05</v>
      </c>
      <c r="H270" s="188">
        <f t="shared" si="36"/>
        <v>5.4511950000010385</v>
      </c>
      <c r="I270" s="188">
        <f t="shared" si="37"/>
        <v>0.28690500000005476</v>
      </c>
      <c r="J270" s="189" t="s">
        <v>175</v>
      </c>
      <c r="K270" s="189">
        <f t="shared" si="34"/>
        <v>0</v>
      </c>
      <c r="L270" s="189">
        <f t="shared" si="38"/>
        <v>60</v>
      </c>
      <c r="M270" s="190">
        <f t="shared" si="39"/>
        <v>5.4511950000010394</v>
      </c>
      <c r="N270" s="190">
        <f t="shared" si="40"/>
        <v>0.28690500000005476</v>
      </c>
      <c r="O270" s="191">
        <f t="shared" si="41"/>
        <v>0</v>
      </c>
      <c r="P270" s="192">
        <f t="shared" si="41"/>
        <v>0</v>
      </c>
    </row>
    <row r="271" spans="1:16" x14ac:dyDescent="0.3">
      <c r="A271" s="184" t="s">
        <v>129</v>
      </c>
      <c r="B271" s="185">
        <v>272.14600000000002</v>
      </c>
      <c r="C271" s="185">
        <v>272.16000000000003</v>
      </c>
      <c r="D271" s="185">
        <f t="shared" si="35"/>
        <v>1.4000000000010004E-2</v>
      </c>
      <c r="E271" s="186">
        <v>1851</v>
      </c>
      <c r="F271" s="186">
        <v>55</v>
      </c>
      <c r="G271" s="187">
        <v>0.05</v>
      </c>
      <c r="H271" s="188">
        <f t="shared" si="36"/>
        <v>0.41030500000029319</v>
      </c>
      <c r="I271" s="188">
        <f t="shared" si="37"/>
        <v>2.1595000000015432E-2</v>
      </c>
      <c r="J271" s="189" t="s">
        <v>175</v>
      </c>
      <c r="K271" s="189">
        <f t="shared" si="34"/>
        <v>0</v>
      </c>
      <c r="L271" s="189">
        <f t="shared" si="38"/>
        <v>60</v>
      </c>
      <c r="M271" s="190">
        <f t="shared" si="39"/>
        <v>0.41030500000029319</v>
      </c>
      <c r="N271" s="190">
        <f t="shared" si="40"/>
        <v>2.1595000000015432E-2</v>
      </c>
      <c r="O271" s="191">
        <f t="shared" si="41"/>
        <v>0</v>
      </c>
      <c r="P271" s="192">
        <f t="shared" si="41"/>
        <v>0</v>
      </c>
    </row>
    <row r="272" spans="1:16" x14ac:dyDescent="0.3">
      <c r="A272" s="184" t="s">
        <v>129</v>
      </c>
      <c r="B272" s="185">
        <v>272.16000000000003</v>
      </c>
      <c r="C272" s="185">
        <v>272.19600000000003</v>
      </c>
      <c r="D272" s="185">
        <f t="shared" si="35"/>
        <v>3.6000000000001364E-2</v>
      </c>
      <c r="E272" s="186">
        <v>1880</v>
      </c>
      <c r="F272" s="186">
        <v>55</v>
      </c>
      <c r="G272" s="187">
        <v>0.05</v>
      </c>
      <c r="H272" s="188">
        <f t="shared" si="36"/>
        <v>1.0716000000000405</v>
      </c>
      <c r="I272" s="188">
        <f t="shared" si="37"/>
        <v>5.6400000000002136E-2</v>
      </c>
      <c r="J272" s="189" t="s">
        <v>175</v>
      </c>
      <c r="K272" s="189">
        <f t="shared" si="34"/>
        <v>0</v>
      </c>
      <c r="L272" s="189">
        <f t="shared" si="38"/>
        <v>60</v>
      </c>
      <c r="M272" s="190">
        <f t="shared" si="39"/>
        <v>1.0716000000000403</v>
      </c>
      <c r="N272" s="190">
        <f t="shared" si="40"/>
        <v>5.6400000000002136E-2</v>
      </c>
      <c r="O272" s="191">
        <f t="shared" si="41"/>
        <v>0</v>
      </c>
      <c r="P272" s="192">
        <f t="shared" si="41"/>
        <v>0</v>
      </c>
    </row>
    <row r="273" spans="1:16" x14ac:dyDescent="0.3">
      <c r="A273" s="184" t="s">
        <v>129</v>
      </c>
      <c r="B273" s="185">
        <v>272.19600000000003</v>
      </c>
      <c r="C273" s="185">
        <v>272.23</v>
      </c>
      <c r="D273" s="185">
        <f t="shared" si="35"/>
        <v>3.3999999999991815E-2</v>
      </c>
      <c r="E273" s="186">
        <v>1880</v>
      </c>
      <c r="F273" s="186">
        <v>55</v>
      </c>
      <c r="G273" s="187">
        <v>0.05</v>
      </c>
      <c r="H273" s="188">
        <f t="shared" si="36"/>
        <v>1.0120666666664231</v>
      </c>
      <c r="I273" s="188">
        <f t="shared" si="37"/>
        <v>5.326666666665384E-2</v>
      </c>
      <c r="J273" s="189" t="s">
        <v>175</v>
      </c>
      <c r="K273" s="189">
        <f t="shared" si="34"/>
        <v>0</v>
      </c>
      <c r="L273" s="189">
        <f t="shared" si="38"/>
        <v>60</v>
      </c>
      <c r="M273" s="190">
        <f t="shared" si="39"/>
        <v>1.0120666666664231</v>
      </c>
      <c r="N273" s="190">
        <f t="shared" si="40"/>
        <v>5.326666666665384E-2</v>
      </c>
      <c r="O273" s="191">
        <f t="shared" si="41"/>
        <v>0</v>
      </c>
      <c r="P273" s="192">
        <f t="shared" si="41"/>
        <v>0</v>
      </c>
    </row>
    <row r="274" spans="1:16" x14ac:dyDescent="0.3">
      <c r="A274" s="184" t="s">
        <v>129</v>
      </c>
      <c r="B274" s="185">
        <v>272.23</v>
      </c>
      <c r="C274" s="185">
        <v>272.32</v>
      </c>
      <c r="D274" s="185">
        <f t="shared" si="35"/>
        <v>8.9999999999974989E-2</v>
      </c>
      <c r="E274" s="186">
        <v>1880</v>
      </c>
      <c r="F274" s="186">
        <v>45</v>
      </c>
      <c r="G274" s="187">
        <v>0.05</v>
      </c>
      <c r="H274" s="188">
        <f t="shared" si="36"/>
        <v>3.2147999999991068</v>
      </c>
      <c r="I274" s="188">
        <f t="shared" si="37"/>
        <v>0.16919999999995297</v>
      </c>
      <c r="J274" s="189" t="s">
        <v>175</v>
      </c>
      <c r="K274" s="189">
        <f t="shared" si="34"/>
        <v>0</v>
      </c>
      <c r="L274" s="189">
        <f t="shared" si="38"/>
        <v>50</v>
      </c>
      <c r="M274" s="190">
        <f t="shared" si="39"/>
        <v>3.2147999999991068</v>
      </c>
      <c r="N274" s="190">
        <f t="shared" si="40"/>
        <v>0.16919999999995297</v>
      </c>
      <c r="O274" s="191">
        <f t="shared" si="41"/>
        <v>0</v>
      </c>
      <c r="P274" s="192">
        <f t="shared" si="41"/>
        <v>0</v>
      </c>
    </row>
    <row r="275" spans="1:16" x14ac:dyDescent="0.3">
      <c r="A275" s="184" t="s">
        <v>129</v>
      </c>
      <c r="B275" s="185">
        <v>272.32</v>
      </c>
      <c r="C275" s="185">
        <v>272.33699999999999</v>
      </c>
      <c r="D275" s="185">
        <f t="shared" si="35"/>
        <v>1.6999999999995907E-2</v>
      </c>
      <c r="E275" s="186">
        <v>1880</v>
      </c>
      <c r="F275" s="186">
        <v>45</v>
      </c>
      <c r="G275" s="187">
        <v>0.05</v>
      </c>
      <c r="H275" s="188">
        <f t="shared" si="36"/>
        <v>0.60723999999985379</v>
      </c>
      <c r="I275" s="188">
        <f t="shared" si="37"/>
        <v>3.1959999999992307E-2</v>
      </c>
      <c r="J275" s="189" t="s">
        <v>175</v>
      </c>
      <c r="K275" s="189">
        <f t="shared" si="34"/>
        <v>0</v>
      </c>
      <c r="L275" s="189">
        <f t="shared" si="38"/>
        <v>50</v>
      </c>
      <c r="M275" s="190">
        <f t="shared" si="39"/>
        <v>0.60723999999985379</v>
      </c>
      <c r="N275" s="190">
        <f t="shared" si="40"/>
        <v>3.1959999999992307E-2</v>
      </c>
      <c r="O275" s="191">
        <f t="shared" si="41"/>
        <v>0</v>
      </c>
      <c r="P275" s="192">
        <f t="shared" si="41"/>
        <v>0</v>
      </c>
    </row>
    <row r="276" spans="1:16" x14ac:dyDescent="0.3">
      <c r="A276" s="184" t="s">
        <v>129</v>
      </c>
      <c r="B276" s="185">
        <v>272.33699999999999</v>
      </c>
      <c r="C276" s="185">
        <v>272.50799999999998</v>
      </c>
      <c r="D276" s="185">
        <f t="shared" si="35"/>
        <v>0.17099999999999227</v>
      </c>
      <c r="E276" s="186">
        <v>1880</v>
      </c>
      <c r="F276" s="186">
        <v>45</v>
      </c>
      <c r="G276" s="187">
        <v>0.05</v>
      </c>
      <c r="H276" s="188">
        <f t="shared" si="36"/>
        <v>6.1081199999997242</v>
      </c>
      <c r="I276" s="188">
        <f t="shared" si="37"/>
        <v>0.32147999999998544</v>
      </c>
      <c r="J276" s="189" t="s">
        <v>175</v>
      </c>
      <c r="K276" s="189">
        <f t="shared" si="34"/>
        <v>0</v>
      </c>
      <c r="L276" s="189">
        <f t="shared" si="38"/>
        <v>50</v>
      </c>
      <c r="M276" s="190">
        <f t="shared" si="39"/>
        <v>6.1081199999997242</v>
      </c>
      <c r="N276" s="190">
        <f t="shared" si="40"/>
        <v>0.32147999999998544</v>
      </c>
      <c r="O276" s="191">
        <f t="shared" si="41"/>
        <v>0</v>
      </c>
      <c r="P276" s="192">
        <f t="shared" si="41"/>
        <v>0</v>
      </c>
    </row>
    <row r="277" spans="1:16" x14ac:dyDescent="0.3">
      <c r="A277" s="184" t="s">
        <v>129</v>
      </c>
      <c r="B277" s="185">
        <v>272.50799999999998</v>
      </c>
      <c r="C277" s="185">
        <v>272.52800000000002</v>
      </c>
      <c r="D277" s="185">
        <f t="shared" si="35"/>
        <v>2.0000000000038654E-2</v>
      </c>
      <c r="E277" s="186">
        <v>1880</v>
      </c>
      <c r="F277" s="186">
        <v>45</v>
      </c>
      <c r="G277" s="187">
        <v>0.05</v>
      </c>
      <c r="H277" s="188">
        <f t="shared" si="36"/>
        <v>0.71440000000138071</v>
      </c>
      <c r="I277" s="188">
        <f t="shared" si="37"/>
        <v>3.7600000000072666E-2</v>
      </c>
      <c r="J277" s="189" t="s">
        <v>175</v>
      </c>
      <c r="K277" s="189">
        <f t="shared" si="34"/>
        <v>0</v>
      </c>
      <c r="L277" s="189">
        <f t="shared" si="38"/>
        <v>50</v>
      </c>
      <c r="M277" s="190">
        <f t="shared" si="39"/>
        <v>0.71440000000138071</v>
      </c>
      <c r="N277" s="190">
        <f t="shared" si="40"/>
        <v>3.7600000000072666E-2</v>
      </c>
      <c r="O277" s="191">
        <f t="shared" si="41"/>
        <v>0</v>
      </c>
      <c r="P277" s="192">
        <f t="shared" si="41"/>
        <v>0</v>
      </c>
    </row>
    <row r="278" spans="1:16" x14ac:dyDescent="0.3">
      <c r="A278" s="184" t="s">
        <v>129</v>
      </c>
      <c r="B278" s="185">
        <v>272.52800000000002</v>
      </c>
      <c r="C278" s="185">
        <v>272.82</v>
      </c>
      <c r="D278" s="185">
        <f t="shared" si="35"/>
        <v>0.29199999999997317</v>
      </c>
      <c r="E278" s="186">
        <v>1880</v>
      </c>
      <c r="F278" s="186">
        <v>45</v>
      </c>
      <c r="G278" s="187">
        <v>0.05</v>
      </c>
      <c r="H278" s="188">
        <f t="shared" si="36"/>
        <v>10.430239999999042</v>
      </c>
      <c r="I278" s="188">
        <f t="shared" si="37"/>
        <v>0.5489599999999496</v>
      </c>
      <c r="J278" s="189" t="s">
        <v>175</v>
      </c>
      <c r="K278" s="189">
        <f t="shared" si="34"/>
        <v>0</v>
      </c>
      <c r="L278" s="189">
        <f t="shared" si="38"/>
        <v>50</v>
      </c>
      <c r="M278" s="190">
        <f t="shared" si="39"/>
        <v>10.430239999999042</v>
      </c>
      <c r="N278" s="190">
        <f t="shared" si="40"/>
        <v>0.5489599999999496</v>
      </c>
      <c r="O278" s="191">
        <f t="shared" si="41"/>
        <v>0</v>
      </c>
      <c r="P278" s="192">
        <f t="shared" si="41"/>
        <v>0</v>
      </c>
    </row>
    <row r="279" spans="1:16" x14ac:dyDescent="0.3">
      <c r="A279" s="184" t="s">
        <v>129</v>
      </c>
      <c r="B279" s="185">
        <v>272.82</v>
      </c>
      <c r="C279" s="185">
        <v>272.83999999999997</v>
      </c>
      <c r="D279" s="185">
        <f t="shared" si="35"/>
        <v>1.999999999998181E-2</v>
      </c>
      <c r="E279" s="186">
        <v>1880</v>
      </c>
      <c r="F279" s="186">
        <v>45</v>
      </c>
      <c r="G279" s="187">
        <v>0.05</v>
      </c>
      <c r="H279" s="188">
        <f t="shared" si="36"/>
        <v>0.71439999999935022</v>
      </c>
      <c r="I279" s="188">
        <f t="shared" si="37"/>
        <v>3.7599999999965807E-2</v>
      </c>
      <c r="J279" s="189" t="s">
        <v>175</v>
      </c>
      <c r="K279" s="189">
        <f t="shared" si="34"/>
        <v>0</v>
      </c>
      <c r="L279" s="189">
        <f t="shared" si="38"/>
        <v>50</v>
      </c>
      <c r="M279" s="190">
        <f t="shared" si="39"/>
        <v>0.71439999999935022</v>
      </c>
      <c r="N279" s="190">
        <f t="shared" si="40"/>
        <v>3.7599999999965807E-2</v>
      </c>
      <c r="O279" s="191">
        <f t="shared" si="41"/>
        <v>0</v>
      </c>
      <c r="P279" s="192">
        <f t="shared" si="41"/>
        <v>0</v>
      </c>
    </row>
    <row r="280" spans="1:16" x14ac:dyDescent="0.3">
      <c r="A280" s="184" t="s">
        <v>129</v>
      </c>
      <c r="B280" s="185">
        <v>272.83999999999997</v>
      </c>
      <c r="C280" s="185">
        <v>272.86</v>
      </c>
      <c r="D280" s="185">
        <f t="shared" si="35"/>
        <v>2.0000000000038654E-2</v>
      </c>
      <c r="E280" s="186">
        <v>1880</v>
      </c>
      <c r="F280" s="186">
        <v>45</v>
      </c>
      <c r="G280" s="187">
        <v>0.05</v>
      </c>
      <c r="H280" s="188">
        <f t="shared" si="36"/>
        <v>0.71440000000138071</v>
      </c>
      <c r="I280" s="188">
        <f t="shared" si="37"/>
        <v>3.7600000000072666E-2</v>
      </c>
      <c r="J280" s="189" t="s">
        <v>175</v>
      </c>
      <c r="K280" s="189">
        <f t="shared" si="34"/>
        <v>0</v>
      </c>
      <c r="L280" s="189">
        <f t="shared" si="38"/>
        <v>50</v>
      </c>
      <c r="M280" s="190">
        <f t="shared" si="39"/>
        <v>0.71440000000138071</v>
      </c>
      <c r="N280" s="190">
        <f t="shared" si="40"/>
        <v>3.7600000000072666E-2</v>
      </c>
      <c r="O280" s="191">
        <f t="shared" si="41"/>
        <v>0</v>
      </c>
      <c r="P280" s="192">
        <f t="shared" si="41"/>
        <v>0</v>
      </c>
    </row>
    <row r="281" spans="1:16" x14ac:dyDescent="0.3">
      <c r="A281" s="184" t="s">
        <v>129</v>
      </c>
      <c r="B281" s="185">
        <v>272.86</v>
      </c>
      <c r="C281" s="185">
        <v>272.99700000000001</v>
      </c>
      <c r="D281" s="185">
        <f t="shared" si="35"/>
        <v>0.13700000000000045</v>
      </c>
      <c r="E281" s="186">
        <v>1430</v>
      </c>
      <c r="F281" s="186">
        <v>45</v>
      </c>
      <c r="G281" s="187">
        <v>0.05</v>
      </c>
      <c r="H281" s="188">
        <f t="shared" si="36"/>
        <v>3.7222900000000125</v>
      </c>
      <c r="I281" s="188">
        <f t="shared" si="37"/>
        <v>0.19591000000000064</v>
      </c>
      <c r="J281" s="189" t="s">
        <v>175</v>
      </c>
      <c r="K281" s="189">
        <f t="shared" si="34"/>
        <v>0</v>
      </c>
      <c r="L281" s="189">
        <f t="shared" si="38"/>
        <v>50</v>
      </c>
      <c r="M281" s="190">
        <f t="shared" si="39"/>
        <v>3.7222900000000125</v>
      </c>
      <c r="N281" s="190">
        <f t="shared" si="40"/>
        <v>0.19591000000000064</v>
      </c>
      <c r="O281" s="191">
        <f t="shared" si="41"/>
        <v>0</v>
      </c>
      <c r="P281" s="192">
        <f t="shared" si="41"/>
        <v>0</v>
      </c>
    </row>
    <row r="282" spans="1:16" x14ac:dyDescent="0.3">
      <c r="A282" s="184" t="s">
        <v>129</v>
      </c>
      <c r="B282" s="185">
        <v>272.99700000000001</v>
      </c>
      <c r="C282" s="185">
        <v>273.36</v>
      </c>
      <c r="D282" s="185">
        <f t="shared" si="35"/>
        <v>0.36299999999999955</v>
      </c>
      <c r="E282" s="186">
        <v>1430</v>
      </c>
      <c r="F282" s="186">
        <v>35</v>
      </c>
      <c r="G282" s="187">
        <v>0.05</v>
      </c>
      <c r="H282" s="188">
        <f t="shared" si="36"/>
        <v>12.328387499999986</v>
      </c>
      <c r="I282" s="188">
        <f t="shared" si="37"/>
        <v>0.64886249999999923</v>
      </c>
      <c r="J282" s="189" t="s">
        <v>175</v>
      </c>
      <c r="K282" s="189">
        <f t="shared" si="34"/>
        <v>0</v>
      </c>
      <c r="L282" s="189">
        <f t="shared" si="38"/>
        <v>40</v>
      </c>
      <c r="M282" s="190">
        <f t="shared" si="39"/>
        <v>12.328387499999984</v>
      </c>
      <c r="N282" s="190">
        <f t="shared" si="40"/>
        <v>0.64886249999999923</v>
      </c>
      <c r="O282" s="191">
        <f t="shared" si="41"/>
        <v>0</v>
      </c>
      <c r="P282" s="192">
        <f t="shared" si="41"/>
        <v>0</v>
      </c>
    </row>
    <row r="283" spans="1:16" x14ac:dyDescent="0.3">
      <c r="A283" s="184" t="s">
        <v>129</v>
      </c>
      <c r="B283" s="185">
        <v>273.36</v>
      </c>
      <c r="C283" s="185">
        <v>273.483</v>
      </c>
      <c r="D283" s="185">
        <f t="shared" si="35"/>
        <v>0.12299999999999045</v>
      </c>
      <c r="E283" s="186">
        <v>1430</v>
      </c>
      <c r="F283" s="186">
        <v>35</v>
      </c>
      <c r="G283" s="187">
        <v>0.05</v>
      </c>
      <c r="H283" s="188">
        <f t="shared" si="36"/>
        <v>4.1773874999996758</v>
      </c>
      <c r="I283" s="188">
        <f t="shared" si="37"/>
        <v>0.21986249999998292</v>
      </c>
      <c r="J283" s="189" t="s">
        <v>175</v>
      </c>
      <c r="K283" s="189">
        <f t="shared" si="34"/>
        <v>0</v>
      </c>
      <c r="L283" s="189">
        <f t="shared" si="38"/>
        <v>40</v>
      </c>
      <c r="M283" s="190">
        <f t="shared" si="39"/>
        <v>4.1773874999996758</v>
      </c>
      <c r="N283" s="190">
        <f t="shared" si="40"/>
        <v>0.21986249999998292</v>
      </c>
      <c r="O283" s="191">
        <f t="shared" si="41"/>
        <v>0</v>
      </c>
      <c r="P283" s="192">
        <f t="shared" si="41"/>
        <v>0</v>
      </c>
    </row>
    <row r="284" spans="1:16" x14ac:dyDescent="0.3">
      <c r="A284" s="184" t="s">
        <v>129</v>
      </c>
      <c r="B284" s="185">
        <v>273.483</v>
      </c>
      <c r="C284" s="185">
        <v>273.52999999999997</v>
      </c>
      <c r="D284" s="185">
        <f t="shared" si="35"/>
        <v>4.6999999999968622E-2</v>
      </c>
      <c r="E284" s="186">
        <v>1430</v>
      </c>
      <c r="F284" s="186">
        <v>45</v>
      </c>
      <c r="G284" s="187">
        <v>0.05</v>
      </c>
      <c r="H284" s="188">
        <f t="shared" si="36"/>
        <v>1.2769899999991474</v>
      </c>
      <c r="I284" s="188">
        <f t="shared" si="37"/>
        <v>6.7209999999955139E-2</v>
      </c>
      <c r="J284" s="189" t="s">
        <v>175</v>
      </c>
      <c r="K284" s="189">
        <f t="shared" si="34"/>
        <v>0</v>
      </c>
      <c r="L284" s="189">
        <f t="shared" si="38"/>
        <v>50</v>
      </c>
      <c r="M284" s="190">
        <f t="shared" si="39"/>
        <v>1.2769899999991474</v>
      </c>
      <c r="N284" s="190">
        <f t="shared" si="40"/>
        <v>6.7209999999955139E-2</v>
      </c>
      <c r="O284" s="191">
        <f t="shared" si="41"/>
        <v>0</v>
      </c>
      <c r="P284" s="192">
        <f t="shared" si="41"/>
        <v>0</v>
      </c>
    </row>
    <row r="285" spans="1:16" x14ac:dyDescent="0.3">
      <c r="A285" s="184" t="s">
        <v>129</v>
      </c>
      <c r="B285" s="185">
        <v>273.52999999999997</v>
      </c>
      <c r="C285" s="185">
        <v>273.58</v>
      </c>
      <c r="D285" s="185">
        <f t="shared" si="35"/>
        <v>5.0000000000011369E-2</v>
      </c>
      <c r="E285" s="186">
        <v>1430</v>
      </c>
      <c r="F285" s="186">
        <v>45</v>
      </c>
      <c r="G285" s="187">
        <v>0.05</v>
      </c>
      <c r="H285" s="188">
        <f t="shared" si="36"/>
        <v>1.3585000000003089</v>
      </c>
      <c r="I285" s="188">
        <f t="shared" si="37"/>
        <v>7.1500000000016273E-2</v>
      </c>
      <c r="J285" s="189" t="s">
        <v>175</v>
      </c>
      <c r="K285" s="189">
        <f t="shared" si="34"/>
        <v>0</v>
      </c>
      <c r="L285" s="189">
        <f t="shared" si="38"/>
        <v>50</v>
      </c>
      <c r="M285" s="190">
        <f t="shared" si="39"/>
        <v>1.3585000000003089</v>
      </c>
      <c r="N285" s="190">
        <f t="shared" si="40"/>
        <v>7.1500000000016273E-2</v>
      </c>
      <c r="O285" s="191">
        <f t="shared" si="41"/>
        <v>0</v>
      </c>
      <c r="P285" s="192">
        <f t="shared" si="41"/>
        <v>0</v>
      </c>
    </row>
    <row r="286" spans="1:16" x14ac:dyDescent="0.3">
      <c r="A286" s="184" t="s">
        <v>129</v>
      </c>
      <c r="B286" s="185">
        <v>273.58</v>
      </c>
      <c r="C286" s="185">
        <v>273.86</v>
      </c>
      <c r="D286" s="185">
        <f t="shared" si="35"/>
        <v>0.28000000000002956</v>
      </c>
      <c r="E286" s="186">
        <v>1430</v>
      </c>
      <c r="F286" s="186">
        <v>45</v>
      </c>
      <c r="G286" s="187">
        <v>0.05</v>
      </c>
      <c r="H286" s="188">
        <f t="shared" si="36"/>
        <v>7.6076000000008026</v>
      </c>
      <c r="I286" s="188">
        <f t="shared" si="37"/>
        <v>0.40040000000004228</v>
      </c>
      <c r="J286" s="189" t="s">
        <v>175</v>
      </c>
      <c r="K286" s="189">
        <f t="shared" si="34"/>
        <v>0</v>
      </c>
      <c r="L286" s="189">
        <f t="shared" si="38"/>
        <v>50</v>
      </c>
      <c r="M286" s="190">
        <f t="shared" si="39"/>
        <v>7.6076000000008026</v>
      </c>
      <c r="N286" s="190">
        <f t="shared" si="40"/>
        <v>0.40040000000004228</v>
      </c>
      <c r="O286" s="191">
        <f t="shared" si="41"/>
        <v>0</v>
      </c>
      <c r="P286" s="192">
        <f t="shared" si="41"/>
        <v>0</v>
      </c>
    </row>
    <row r="287" spans="1:16" x14ac:dyDescent="0.3">
      <c r="A287" s="184" t="s">
        <v>129</v>
      </c>
      <c r="B287" s="185">
        <v>273.86</v>
      </c>
      <c r="C287" s="185">
        <v>273.88499999999999</v>
      </c>
      <c r="D287" s="185">
        <f t="shared" si="35"/>
        <v>2.4999999999977263E-2</v>
      </c>
      <c r="E287" s="186">
        <v>1430</v>
      </c>
      <c r="F287" s="186">
        <v>45</v>
      </c>
      <c r="G287" s="187">
        <v>0.05</v>
      </c>
      <c r="H287" s="188">
        <f t="shared" si="36"/>
        <v>0.67924999999938218</v>
      </c>
      <c r="I287" s="188">
        <f t="shared" si="37"/>
        <v>3.5749999999967488E-2</v>
      </c>
      <c r="J287" s="189" t="s">
        <v>175</v>
      </c>
      <c r="K287" s="189">
        <f t="shared" si="34"/>
        <v>0</v>
      </c>
      <c r="L287" s="189">
        <f t="shared" si="38"/>
        <v>50</v>
      </c>
      <c r="M287" s="190">
        <f t="shared" si="39"/>
        <v>0.67924999999938218</v>
      </c>
      <c r="N287" s="190">
        <f t="shared" si="40"/>
        <v>3.5749999999967488E-2</v>
      </c>
      <c r="O287" s="191">
        <f t="shared" si="41"/>
        <v>0</v>
      </c>
      <c r="P287" s="192">
        <f t="shared" si="41"/>
        <v>0</v>
      </c>
    </row>
    <row r="288" spans="1:16" x14ac:dyDescent="0.3">
      <c r="A288" s="184" t="s">
        <v>129</v>
      </c>
      <c r="B288" s="185">
        <v>273.88499999999999</v>
      </c>
      <c r="C288" s="185">
        <v>274.36</v>
      </c>
      <c r="D288" s="185">
        <f t="shared" si="35"/>
        <v>0.47500000000002274</v>
      </c>
      <c r="E288" s="186">
        <v>1430</v>
      </c>
      <c r="F288" s="186">
        <v>55</v>
      </c>
      <c r="G288" s="187">
        <v>0.05</v>
      </c>
      <c r="H288" s="188">
        <f t="shared" si="36"/>
        <v>10.754791666667181</v>
      </c>
      <c r="I288" s="188">
        <f t="shared" si="37"/>
        <v>0.56604166666669375</v>
      </c>
      <c r="J288" s="189" t="s">
        <v>175</v>
      </c>
      <c r="K288" s="189">
        <f t="shared" si="34"/>
        <v>0</v>
      </c>
      <c r="L288" s="189">
        <f t="shared" si="38"/>
        <v>60</v>
      </c>
      <c r="M288" s="190">
        <f t="shared" si="39"/>
        <v>10.754791666667181</v>
      </c>
      <c r="N288" s="190">
        <f t="shared" si="40"/>
        <v>0.56604166666669375</v>
      </c>
      <c r="O288" s="191">
        <f t="shared" si="41"/>
        <v>0</v>
      </c>
      <c r="P288" s="192">
        <f t="shared" si="41"/>
        <v>0</v>
      </c>
    </row>
    <row r="289" spans="1:16" x14ac:dyDescent="0.3">
      <c r="A289" s="184" t="s">
        <v>129</v>
      </c>
      <c r="B289" s="185">
        <v>274.36</v>
      </c>
      <c r="C289" s="185">
        <v>274.86</v>
      </c>
      <c r="D289" s="185">
        <f t="shared" si="35"/>
        <v>0.5</v>
      </c>
      <c r="E289" s="186">
        <v>1430</v>
      </c>
      <c r="F289" s="186">
        <v>55</v>
      </c>
      <c r="G289" s="187">
        <v>0.05</v>
      </c>
      <c r="H289" s="188">
        <f t="shared" si="36"/>
        <v>11.320833333333333</v>
      </c>
      <c r="I289" s="188">
        <f t="shared" si="37"/>
        <v>0.59583333333333333</v>
      </c>
      <c r="J289" s="189" t="s">
        <v>175</v>
      </c>
      <c r="K289" s="189">
        <f t="shared" si="34"/>
        <v>0</v>
      </c>
      <c r="L289" s="189">
        <f t="shared" si="38"/>
        <v>60</v>
      </c>
      <c r="M289" s="190">
        <f t="shared" si="39"/>
        <v>11.320833333333333</v>
      </c>
      <c r="N289" s="190">
        <f t="shared" si="40"/>
        <v>0.59583333333333333</v>
      </c>
      <c r="O289" s="191">
        <f t="shared" si="41"/>
        <v>0</v>
      </c>
      <c r="P289" s="192">
        <f t="shared" si="41"/>
        <v>0</v>
      </c>
    </row>
    <row r="290" spans="1:16" x14ac:dyDescent="0.3">
      <c r="A290" s="184" t="s">
        <v>129</v>
      </c>
      <c r="B290" s="185">
        <v>274.86</v>
      </c>
      <c r="C290" s="185">
        <v>275.06</v>
      </c>
      <c r="D290" s="185">
        <f t="shared" si="35"/>
        <v>0.19999999999998863</v>
      </c>
      <c r="E290" s="186">
        <v>1430</v>
      </c>
      <c r="F290" s="186">
        <v>55</v>
      </c>
      <c r="G290" s="187">
        <v>0.05</v>
      </c>
      <c r="H290" s="188">
        <f t="shared" si="36"/>
        <v>4.5283333333330766</v>
      </c>
      <c r="I290" s="188">
        <f t="shared" si="37"/>
        <v>0.23833333333331982</v>
      </c>
      <c r="J290" s="189" t="s">
        <v>175</v>
      </c>
      <c r="K290" s="189">
        <f t="shared" si="34"/>
        <v>0</v>
      </c>
      <c r="L290" s="189">
        <f t="shared" si="38"/>
        <v>60</v>
      </c>
      <c r="M290" s="190">
        <f t="shared" si="39"/>
        <v>4.5283333333330757</v>
      </c>
      <c r="N290" s="190">
        <f t="shared" si="40"/>
        <v>0.23833333333331982</v>
      </c>
      <c r="O290" s="191">
        <f t="shared" si="41"/>
        <v>0</v>
      </c>
      <c r="P290" s="192">
        <f t="shared" si="41"/>
        <v>0</v>
      </c>
    </row>
    <row r="291" spans="1:16" x14ac:dyDescent="0.3">
      <c r="A291" s="184" t="s">
        <v>129</v>
      </c>
      <c r="B291" s="185">
        <v>275.06</v>
      </c>
      <c r="C291" s="185">
        <v>275.36</v>
      </c>
      <c r="D291" s="185">
        <f t="shared" si="35"/>
        <v>0.30000000000001137</v>
      </c>
      <c r="E291" s="186">
        <v>1410</v>
      </c>
      <c r="F291" s="186">
        <v>55</v>
      </c>
      <c r="G291" s="187">
        <v>0.05</v>
      </c>
      <c r="H291" s="188">
        <f t="shared" si="36"/>
        <v>6.6975000000002547</v>
      </c>
      <c r="I291" s="188">
        <f t="shared" si="37"/>
        <v>0.35250000000001336</v>
      </c>
      <c r="J291" s="189" t="s">
        <v>175</v>
      </c>
      <c r="K291" s="189">
        <f t="shared" si="34"/>
        <v>0</v>
      </c>
      <c r="L291" s="189">
        <f t="shared" si="38"/>
        <v>60</v>
      </c>
      <c r="M291" s="190">
        <f t="shared" si="39"/>
        <v>6.6975000000002547</v>
      </c>
      <c r="N291" s="190">
        <f t="shared" si="40"/>
        <v>0.35250000000001336</v>
      </c>
      <c r="O291" s="191">
        <f t="shared" si="41"/>
        <v>0</v>
      </c>
      <c r="P291" s="192">
        <f t="shared" si="41"/>
        <v>0</v>
      </c>
    </row>
    <row r="292" spans="1:16" x14ac:dyDescent="0.3">
      <c r="A292" s="184" t="s">
        <v>129</v>
      </c>
      <c r="B292" s="185">
        <v>275.36</v>
      </c>
      <c r="C292" s="185">
        <v>275.38</v>
      </c>
      <c r="D292" s="185">
        <f t="shared" si="35"/>
        <v>1.999999999998181E-2</v>
      </c>
      <c r="E292" s="186">
        <v>1410</v>
      </c>
      <c r="F292" s="186">
        <v>55</v>
      </c>
      <c r="G292" s="187">
        <v>0.05</v>
      </c>
      <c r="H292" s="188">
        <f t="shared" si="36"/>
        <v>0.44649999999959389</v>
      </c>
      <c r="I292" s="188">
        <f t="shared" si="37"/>
        <v>2.3499999999978632E-2</v>
      </c>
      <c r="J292" s="189" t="s">
        <v>175</v>
      </c>
      <c r="K292" s="189">
        <f t="shared" si="34"/>
        <v>0</v>
      </c>
      <c r="L292" s="189">
        <f t="shared" si="38"/>
        <v>60</v>
      </c>
      <c r="M292" s="190">
        <f t="shared" si="39"/>
        <v>0.44649999999959383</v>
      </c>
      <c r="N292" s="190">
        <f t="shared" si="40"/>
        <v>2.3499999999978632E-2</v>
      </c>
      <c r="O292" s="191">
        <f t="shared" si="41"/>
        <v>0</v>
      </c>
      <c r="P292" s="192">
        <f t="shared" si="41"/>
        <v>0</v>
      </c>
    </row>
    <row r="293" spans="1:16" x14ac:dyDescent="0.3">
      <c r="A293" s="184" t="s">
        <v>129</v>
      </c>
      <c r="B293" s="185">
        <v>275.38</v>
      </c>
      <c r="C293" s="185">
        <v>275.52999999999997</v>
      </c>
      <c r="D293" s="185">
        <f t="shared" si="35"/>
        <v>0.14999999999997726</v>
      </c>
      <c r="E293" s="186">
        <v>1410</v>
      </c>
      <c r="F293" s="186">
        <v>55</v>
      </c>
      <c r="G293" s="187">
        <v>0.05</v>
      </c>
      <c r="H293" s="188">
        <f t="shared" si="36"/>
        <v>3.3487499999994923</v>
      </c>
      <c r="I293" s="188">
        <f t="shared" si="37"/>
        <v>0.17624999999997329</v>
      </c>
      <c r="J293" s="189" t="s">
        <v>175</v>
      </c>
      <c r="K293" s="189">
        <f t="shared" si="34"/>
        <v>0</v>
      </c>
      <c r="L293" s="189">
        <f t="shared" si="38"/>
        <v>60</v>
      </c>
      <c r="M293" s="190">
        <f t="shared" si="39"/>
        <v>3.3487499999994923</v>
      </c>
      <c r="N293" s="190">
        <f t="shared" si="40"/>
        <v>0.17624999999997329</v>
      </c>
      <c r="O293" s="191">
        <f t="shared" si="41"/>
        <v>0</v>
      </c>
      <c r="P293" s="192">
        <f t="shared" si="41"/>
        <v>0</v>
      </c>
    </row>
    <row r="294" spans="1:16" x14ac:dyDescent="0.3">
      <c r="A294" s="184" t="s">
        <v>129</v>
      </c>
      <c r="B294" s="185">
        <v>275.52999999999997</v>
      </c>
      <c r="C294" s="185">
        <v>275.58</v>
      </c>
      <c r="D294" s="185">
        <f t="shared" si="35"/>
        <v>5.0000000000011369E-2</v>
      </c>
      <c r="E294" s="186">
        <v>1410</v>
      </c>
      <c r="F294" s="186">
        <v>55</v>
      </c>
      <c r="G294" s="187">
        <v>0.05</v>
      </c>
      <c r="H294" s="188">
        <f t="shared" si="36"/>
        <v>1.1162500000002538</v>
      </c>
      <c r="I294" s="188">
        <f t="shared" si="37"/>
        <v>5.8750000000013368E-2</v>
      </c>
      <c r="J294" s="189" t="s">
        <v>173</v>
      </c>
      <c r="K294" s="189">
        <f t="shared" si="34"/>
        <v>5</v>
      </c>
      <c r="L294" s="189">
        <f t="shared" si="38"/>
        <v>55</v>
      </c>
      <c r="M294" s="190">
        <f t="shared" si="39"/>
        <v>1.2177272727275497</v>
      </c>
      <c r="N294" s="190">
        <f t="shared" si="40"/>
        <v>6.4090909090923673E-2</v>
      </c>
      <c r="O294" s="191">
        <f t="shared" si="41"/>
        <v>0.1014772727272959</v>
      </c>
      <c r="P294" s="192">
        <f t="shared" si="41"/>
        <v>5.3409090909103049E-3</v>
      </c>
    </row>
    <row r="295" spans="1:16" x14ac:dyDescent="0.3">
      <c r="A295" s="184" t="s">
        <v>129</v>
      </c>
      <c r="B295" s="185">
        <v>275.58</v>
      </c>
      <c r="C295" s="185">
        <v>275.72000000000003</v>
      </c>
      <c r="D295" s="185">
        <f t="shared" si="35"/>
        <v>0.1400000000000432</v>
      </c>
      <c r="E295" s="186">
        <v>1410</v>
      </c>
      <c r="F295" s="186">
        <v>55</v>
      </c>
      <c r="G295" s="187">
        <v>0.05</v>
      </c>
      <c r="H295" s="188">
        <f t="shared" si="36"/>
        <v>3.1255000000009643</v>
      </c>
      <c r="I295" s="188">
        <f t="shared" si="37"/>
        <v>0.1645000000000508</v>
      </c>
      <c r="J295" s="189" t="s">
        <v>173</v>
      </c>
      <c r="K295" s="189">
        <f t="shared" si="34"/>
        <v>5</v>
      </c>
      <c r="L295" s="189">
        <f t="shared" si="38"/>
        <v>55</v>
      </c>
      <c r="M295" s="190">
        <f t="shared" si="39"/>
        <v>3.4096363636374152</v>
      </c>
      <c r="N295" s="190">
        <f t="shared" si="40"/>
        <v>0.17945454545460085</v>
      </c>
      <c r="O295" s="191">
        <f t="shared" si="41"/>
        <v>0.28413636363645089</v>
      </c>
      <c r="P295" s="192">
        <f t="shared" si="41"/>
        <v>1.495454545455005E-2</v>
      </c>
    </row>
    <row r="296" spans="1:16" x14ac:dyDescent="0.3">
      <c r="A296" s="184" t="s">
        <v>129</v>
      </c>
      <c r="B296" s="185">
        <v>275.72000000000003</v>
      </c>
      <c r="C296" s="185">
        <v>275.73</v>
      </c>
      <c r="D296" s="185">
        <f t="shared" si="35"/>
        <v>9.9999999999909051E-3</v>
      </c>
      <c r="E296" s="186">
        <v>1410</v>
      </c>
      <c r="F296" s="186">
        <v>55</v>
      </c>
      <c r="G296" s="187">
        <v>0.05</v>
      </c>
      <c r="H296" s="188">
        <f t="shared" si="36"/>
        <v>0.22324999999979694</v>
      </c>
      <c r="I296" s="188">
        <f t="shared" si="37"/>
        <v>1.1749999999989316E-2</v>
      </c>
      <c r="J296" s="189" t="s">
        <v>173</v>
      </c>
      <c r="K296" s="189">
        <f t="shared" si="34"/>
        <v>5</v>
      </c>
      <c r="L296" s="189">
        <f t="shared" si="38"/>
        <v>55</v>
      </c>
      <c r="M296" s="190">
        <f t="shared" si="39"/>
        <v>0.24354545454523302</v>
      </c>
      <c r="N296" s="190">
        <f t="shared" si="40"/>
        <v>1.2818181818170162E-2</v>
      </c>
      <c r="O296" s="191">
        <f t="shared" si="41"/>
        <v>2.0295454545436076E-2</v>
      </c>
      <c r="P296" s="192">
        <f t="shared" si="41"/>
        <v>1.0681818181808456E-3</v>
      </c>
    </row>
    <row r="297" spans="1:16" x14ac:dyDescent="0.3">
      <c r="A297" s="184" t="s">
        <v>129</v>
      </c>
      <c r="B297" s="185">
        <v>275.73</v>
      </c>
      <c r="C297" s="185">
        <v>275.86</v>
      </c>
      <c r="D297" s="185">
        <f t="shared" si="35"/>
        <v>0.12999999999999545</v>
      </c>
      <c r="E297" s="186">
        <v>1410</v>
      </c>
      <c r="F297" s="186">
        <v>55</v>
      </c>
      <c r="G297" s="187">
        <v>0.05</v>
      </c>
      <c r="H297" s="188">
        <f t="shared" si="36"/>
        <v>2.9022499999998983</v>
      </c>
      <c r="I297" s="188">
        <f t="shared" si="37"/>
        <v>0.1527499999999947</v>
      </c>
      <c r="J297" s="189" t="s">
        <v>173</v>
      </c>
      <c r="K297" s="189">
        <f t="shared" si="34"/>
        <v>5</v>
      </c>
      <c r="L297" s="189">
        <f t="shared" si="38"/>
        <v>55</v>
      </c>
      <c r="M297" s="190">
        <f t="shared" si="39"/>
        <v>3.1660909090907978</v>
      </c>
      <c r="N297" s="190">
        <f t="shared" si="40"/>
        <v>0.16663636363635784</v>
      </c>
      <c r="O297" s="191">
        <f t="shared" si="41"/>
        <v>0.26384090909089952</v>
      </c>
      <c r="P297" s="192">
        <f t="shared" si="41"/>
        <v>1.3886363636363142E-2</v>
      </c>
    </row>
    <row r="298" spans="1:16" x14ac:dyDescent="0.3">
      <c r="A298" s="184" t="s">
        <v>129</v>
      </c>
      <c r="B298" s="185">
        <v>275.86</v>
      </c>
      <c r="C298" s="185">
        <v>275.88</v>
      </c>
      <c r="D298" s="185">
        <f t="shared" si="35"/>
        <v>1.999999999998181E-2</v>
      </c>
      <c r="E298" s="186">
        <v>1410</v>
      </c>
      <c r="F298" s="186">
        <v>55</v>
      </c>
      <c r="G298" s="187">
        <v>0.05</v>
      </c>
      <c r="H298" s="188">
        <f t="shared" si="36"/>
        <v>0.44649999999959389</v>
      </c>
      <c r="I298" s="188">
        <f t="shared" si="37"/>
        <v>2.3499999999978632E-2</v>
      </c>
      <c r="J298" s="189" t="s">
        <v>173</v>
      </c>
      <c r="K298" s="189">
        <f t="shared" si="34"/>
        <v>5</v>
      </c>
      <c r="L298" s="189">
        <f t="shared" si="38"/>
        <v>55</v>
      </c>
      <c r="M298" s="190">
        <f t="shared" si="39"/>
        <v>0.48709090909046604</v>
      </c>
      <c r="N298" s="190">
        <f t="shared" si="40"/>
        <v>2.5636363636340323E-2</v>
      </c>
      <c r="O298" s="191">
        <f t="shared" si="41"/>
        <v>4.0590909090872151E-2</v>
      </c>
      <c r="P298" s="192">
        <f t="shared" si="41"/>
        <v>2.1363636363616913E-3</v>
      </c>
    </row>
    <row r="299" spans="1:16" x14ac:dyDescent="0.3">
      <c r="A299" s="184" t="s">
        <v>129</v>
      </c>
      <c r="B299" s="185">
        <v>275.88</v>
      </c>
      <c r="C299" s="185">
        <v>275.88499999999999</v>
      </c>
      <c r="D299" s="185">
        <f t="shared" si="35"/>
        <v>4.9999999999954525E-3</v>
      </c>
      <c r="E299" s="186">
        <v>1410</v>
      </c>
      <c r="F299" s="186">
        <v>55</v>
      </c>
      <c r="G299" s="187">
        <v>0.05</v>
      </c>
      <c r="H299" s="188">
        <f t="shared" si="36"/>
        <v>0.11162499999989847</v>
      </c>
      <c r="I299" s="188">
        <f t="shared" si="37"/>
        <v>5.8749999999946579E-3</v>
      </c>
      <c r="J299" s="189" t="s">
        <v>173</v>
      </c>
      <c r="K299" s="189">
        <f t="shared" si="34"/>
        <v>5</v>
      </c>
      <c r="L299" s="189">
        <f t="shared" si="38"/>
        <v>55</v>
      </c>
      <c r="M299" s="190">
        <f t="shared" si="39"/>
        <v>0.12177272727261651</v>
      </c>
      <c r="N299" s="190">
        <f t="shared" si="40"/>
        <v>6.4090909090850808E-3</v>
      </c>
      <c r="O299" s="191">
        <f t="shared" si="41"/>
        <v>1.0147727272718038E-2</v>
      </c>
      <c r="P299" s="192">
        <f t="shared" si="41"/>
        <v>5.3409090909042282E-4</v>
      </c>
    </row>
    <row r="300" spans="1:16" x14ac:dyDescent="0.3">
      <c r="A300" s="184" t="s">
        <v>129</v>
      </c>
      <c r="B300" s="185">
        <v>275.88499999999999</v>
      </c>
      <c r="C300" s="185">
        <v>276.07</v>
      </c>
      <c r="D300" s="185">
        <f t="shared" si="35"/>
        <v>0.18500000000000227</v>
      </c>
      <c r="E300" s="186">
        <v>1410</v>
      </c>
      <c r="F300" s="186">
        <v>55</v>
      </c>
      <c r="G300" s="187">
        <v>0.05</v>
      </c>
      <c r="H300" s="188">
        <f t="shared" si="36"/>
        <v>4.1301250000000511</v>
      </c>
      <c r="I300" s="188">
        <f t="shared" si="37"/>
        <v>0.21737500000000268</v>
      </c>
      <c r="J300" s="189" t="s">
        <v>173</v>
      </c>
      <c r="K300" s="189">
        <f t="shared" si="34"/>
        <v>5</v>
      </c>
      <c r="L300" s="189">
        <f t="shared" si="38"/>
        <v>55</v>
      </c>
      <c r="M300" s="190">
        <f t="shared" si="39"/>
        <v>4.505590909090964</v>
      </c>
      <c r="N300" s="190">
        <f t="shared" si="40"/>
        <v>0.23713636363636656</v>
      </c>
      <c r="O300" s="191">
        <f t="shared" si="41"/>
        <v>0.37546590909091293</v>
      </c>
      <c r="P300" s="192">
        <f t="shared" si="41"/>
        <v>1.9761363636363882E-2</v>
      </c>
    </row>
    <row r="301" spans="1:16" x14ac:dyDescent="0.3">
      <c r="A301" s="184" t="s">
        <v>129</v>
      </c>
      <c r="B301" s="185">
        <v>276.07</v>
      </c>
      <c r="C301" s="185">
        <v>276.14999999999998</v>
      </c>
      <c r="D301" s="185">
        <f t="shared" si="35"/>
        <v>7.9999999999984084E-2</v>
      </c>
      <c r="E301" s="186">
        <v>1410</v>
      </c>
      <c r="F301" s="186">
        <v>55</v>
      </c>
      <c r="G301" s="187">
        <v>0.05</v>
      </c>
      <c r="H301" s="188">
        <f t="shared" si="36"/>
        <v>1.7859999999996448</v>
      </c>
      <c r="I301" s="188">
        <f t="shared" si="37"/>
        <v>9.3999999999981307E-2</v>
      </c>
      <c r="J301" s="189" t="s">
        <v>173</v>
      </c>
      <c r="K301" s="189">
        <f t="shared" si="34"/>
        <v>5</v>
      </c>
      <c r="L301" s="189">
        <f t="shared" si="38"/>
        <v>55</v>
      </c>
      <c r="M301" s="190">
        <f t="shared" si="39"/>
        <v>1.9483636363632484</v>
      </c>
      <c r="N301" s="190">
        <f t="shared" si="40"/>
        <v>0.10254545454543416</v>
      </c>
      <c r="O301" s="191">
        <f t="shared" si="41"/>
        <v>0.16236363636360363</v>
      </c>
      <c r="P301" s="192">
        <f t="shared" si="41"/>
        <v>8.5454545454528574E-3</v>
      </c>
    </row>
    <row r="302" spans="1:16" x14ac:dyDescent="0.3">
      <c r="A302" s="184" t="s">
        <v>129</v>
      </c>
      <c r="B302" s="185">
        <v>276.14999999999998</v>
      </c>
      <c r="C302" s="185">
        <v>276.24</v>
      </c>
      <c r="D302" s="185">
        <f t="shared" si="35"/>
        <v>9.0000000000031832E-2</v>
      </c>
      <c r="E302" s="186">
        <v>1410</v>
      </c>
      <c r="F302" s="186">
        <v>55</v>
      </c>
      <c r="G302" s="187">
        <v>0.05</v>
      </c>
      <c r="H302" s="188">
        <f t="shared" si="36"/>
        <v>2.0092500000007107</v>
      </c>
      <c r="I302" s="188">
        <f t="shared" si="37"/>
        <v>0.10575000000003741</v>
      </c>
      <c r="J302" s="189" t="s">
        <v>173</v>
      </c>
      <c r="K302" s="189">
        <f t="shared" si="34"/>
        <v>5</v>
      </c>
      <c r="L302" s="189">
        <f t="shared" si="38"/>
        <v>55</v>
      </c>
      <c r="M302" s="190">
        <f t="shared" si="39"/>
        <v>2.1919090909098657</v>
      </c>
      <c r="N302" s="190">
        <f t="shared" si="40"/>
        <v>0.11536363636367718</v>
      </c>
      <c r="O302" s="191">
        <f t="shared" si="41"/>
        <v>0.182659090909155</v>
      </c>
      <c r="P302" s="192">
        <f t="shared" si="41"/>
        <v>9.6136363636397659E-3</v>
      </c>
    </row>
    <row r="303" spans="1:16" x14ac:dyDescent="0.3">
      <c r="A303" s="193"/>
      <c r="B303" s="185">
        <v>276.24</v>
      </c>
      <c r="C303" s="185">
        <v>276.36</v>
      </c>
      <c r="D303" s="185">
        <f t="shared" si="35"/>
        <v>0.12000000000000455</v>
      </c>
      <c r="E303" s="186">
        <v>1410</v>
      </c>
      <c r="F303" s="186">
        <v>55</v>
      </c>
      <c r="G303" s="187">
        <v>0.05</v>
      </c>
      <c r="H303" s="188">
        <f t="shared" si="36"/>
        <v>2.6790000000001015</v>
      </c>
      <c r="I303" s="188">
        <f t="shared" si="37"/>
        <v>0.14100000000000534</v>
      </c>
      <c r="J303" s="189" t="s">
        <v>173</v>
      </c>
      <c r="K303" s="189">
        <f t="shared" ref="K303:K366" si="42">VLOOKUP(J303,SD,2,FALSE)</f>
        <v>5</v>
      </c>
      <c r="L303" s="189">
        <f t="shared" si="38"/>
        <v>55</v>
      </c>
      <c r="M303" s="190">
        <f t="shared" si="39"/>
        <v>2.9225454545455651</v>
      </c>
      <c r="N303" s="190">
        <f t="shared" si="40"/>
        <v>0.15381818181818765</v>
      </c>
      <c r="O303" s="191">
        <f t="shared" si="41"/>
        <v>0.24354545454546361</v>
      </c>
      <c r="P303" s="192">
        <f t="shared" si="41"/>
        <v>1.2818181818182312E-2</v>
      </c>
    </row>
    <row r="304" spans="1:16" x14ac:dyDescent="0.3">
      <c r="A304" s="184" t="s">
        <v>129</v>
      </c>
      <c r="B304" s="185">
        <v>276.36</v>
      </c>
      <c r="C304" s="185">
        <v>276.45999999999998</v>
      </c>
      <c r="D304" s="185">
        <f t="shared" si="35"/>
        <v>9.9999999999965894E-2</v>
      </c>
      <c r="E304" s="186">
        <v>1410</v>
      </c>
      <c r="F304" s="186">
        <v>55</v>
      </c>
      <c r="G304" s="187">
        <v>0.05</v>
      </c>
      <c r="H304" s="188">
        <f t="shared" si="36"/>
        <v>2.2324999999992388</v>
      </c>
      <c r="I304" s="188">
        <f t="shared" si="37"/>
        <v>0.11749999999995993</v>
      </c>
      <c r="J304" s="189" t="s">
        <v>173</v>
      </c>
      <c r="K304" s="189">
        <f t="shared" si="42"/>
        <v>5</v>
      </c>
      <c r="L304" s="189">
        <f t="shared" si="38"/>
        <v>55</v>
      </c>
      <c r="M304" s="190">
        <f t="shared" si="39"/>
        <v>2.4354545454537146</v>
      </c>
      <c r="N304" s="190">
        <f t="shared" si="40"/>
        <v>0.12818181818177446</v>
      </c>
      <c r="O304" s="191">
        <f t="shared" si="41"/>
        <v>0.20295454545447589</v>
      </c>
      <c r="P304" s="192">
        <f t="shared" si="41"/>
        <v>1.0681818181814531E-2</v>
      </c>
    </row>
    <row r="305" spans="1:16" x14ac:dyDescent="0.3">
      <c r="A305" s="184" t="s">
        <v>129</v>
      </c>
      <c r="B305" s="185">
        <v>276.45999999999998</v>
      </c>
      <c r="C305" s="185">
        <v>276.52</v>
      </c>
      <c r="D305" s="185">
        <f t="shared" si="35"/>
        <v>6.0000000000002274E-2</v>
      </c>
      <c r="E305" s="186">
        <v>1410</v>
      </c>
      <c r="F305" s="186">
        <v>55</v>
      </c>
      <c r="G305" s="187">
        <v>0.05</v>
      </c>
      <c r="H305" s="188">
        <f t="shared" si="36"/>
        <v>1.3395000000000508</v>
      </c>
      <c r="I305" s="188">
        <f t="shared" si="37"/>
        <v>7.0500000000002672E-2</v>
      </c>
      <c r="J305" s="189" t="s">
        <v>173</v>
      </c>
      <c r="K305" s="189">
        <f t="shared" si="42"/>
        <v>5</v>
      </c>
      <c r="L305" s="189">
        <f t="shared" si="38"/>
        <v>55</v>
      </c>
      <c r="M305" s="190">
        <f t="shared" si="39"/>
        <v>1.4612727272727826</v>
      </c>
      <c r="N305" s="190">
        <f t="shared" si="40"/>
        <v>7.6909090909093827E-2</v>
      </c>
      <c r="O305" s="191">
        <f t="shared" si="41"/>
        <v>0.12177272727273181</v>
      </c>
      <c r="P305" s="192">
        <f t="shared" si="41"/>
        <v>6.4090909090911558E-3</v>
      </c>
    </row>
    <row r="306" spans="1:16" x14ac:dyDescent="0.3">
      <c r="A306" s="184" t="s">
        <v>129</v>
      </c>
      <c r="B306" s="185">
        <v>276.52</v>
      </c>
      <c r="C306" s="185">
        <v>276.68</v>
      </c>
      <c r="D306" s="185">
        <f t="shared" si="35"/>
        <v>0.16000000000002501</v>
      </c>
      <c r="E306" s="186">
        <v>1410</v>
      </c>
      <c r="F306" s="186">
        <v>55</v>
      </c>
      <c r="G306" s="187">
        <v>0.05</v>
      </c>
      <c r="H306" s="188">
        <f t="shared" si="36"/>
        <v>3.5720000000005583</v>
      </c>
      <c r="I306" s="188">
        <f t="shared" si="37"/>
        <v>0.18800000000002939</v>
      </c>
      <c r="J306" s="189" t="s">
        <v>173</v>
      </c>
      <c r="K306" s="189">
        <f t="shared" si="42"/>
        <v>5</v>
      </c>
      <c r="L306" s="189">
        <f t="shared" si="38"/>
        <v>55</v>
      </c>
      <c r="M306" s="190">
        <f t="shared" si="39"/>
        <v>3.8967272727278819</v>
      </c>
      <c r="N306" s="190">
        <f t="shared" si="40"/>
        <v>0.20509090909094116</v>
      </c>
      <c r="O306" s="191">
        <f t="shared" si="41"/>
        <v>0.3247272727273236</v>
      </c>
      <c r="P306" s="192">
        <f t="shared" si="41"/>
        <v>1.7090909090911766E-2</v>
      </c>
    </row>
    <row r="307" spans="1:16" x14ac:dyDescent="0.3">
      <c r="A307" s="184" t="s">
        <v>129</v>
      </c>
      <c r="B307" s="185">
        <v>276.68</v>
      </c>
      <c r="C307" s="185">
        <v>276.74</v>
      </c>
      <c r="D307" s="185">
        <f t="shared" si="35"/>
        <v>6.0000000000002274E-2</v>
      </c>
      <c r="E307" s="186">
        <v>1410</v>
      </c>
      <c r="F307" s="186">
        <v>55</v>
      </c>
      <c r="G307" s="187">
        <v>0.05</v>
      </c>
      <c r="H307" s="188">
        <f t="shared" si="36"/>
        <v>1.3395000000000508</v>
      </c>
      <c r="I307" s="188">
        <f t="shared" si="37"/>
        <v>7.0500000000002672E-2</v>
      </c>
      <c r="J307" s="189" t="s">
        <v>173</v>
      </c>
      <c r="K307" s="189">
        <f t="shared" si="42"/>
        <v>5</v>
      </c>
      <c r="L307" s="189">
        <f t="shared" si="38"/>
        <v>55</v>
      </c>
      <c r="M307" s="190">
        <f t="shared" si="39"/>
        <v>1.4612727272727826</v>
      </c>
      <c r="N307" s="190">
        <f t="shared" si="40"/>
        <v>7.6909090909093827E-2</v>
      </c>
      <c r="O307" s="191">
        <f t="shared" si="41"/>
        <v>0.12177272727273181</v>
      </c>
      <c r="P307" s="192">
        <f t="shared" si="41"/>
        <v>6.4090909090911558E-3</v>
      </c>
    </row>
    <row r="308" spans="1:16" x14ac:dyDescent="0.3">
      <c r="A308" s="184" t="s">
        <v>129</v>
      </c>
      <c r="B308" s="185">
        <v>276.74</v>
      </c>
      <c r="C308" s="185">
        <v>276.75</v>
      </c>
      <c r="D308" s="185">
        <f t="shared" si="35"/>
        <v>9.9999999999909051E-3</v>
      </c>
      <c r="E308" s="186">
        <v>1410</v>
      </c>
      <c r="F308" s="186">
        <v>55</v>
      </c>
      <c r="G308" s="187">
        <v>0.05</v>
      </c>
      <c r="H308" s="188">
        <f t="shared" si="36"/>
        <v>0.22324999999979694</v>
      </c>
      <c r="I308" s="188">
        <f t="shared" si="37"/>
        <v>1.1749999999989316E-2</v>
      </c>
      <c r="J308" s="189" t="s">
        <v>173</v>
      </c>
      <c r="K308" s="189">
        <f t="shared" si="42"/>
        <v>5</v>
      </c>
      <c r="L308" s="189">
        <f t="shared" si="38"/>
        <v>55</v>
      </c>
      <c r="M308" s="190">
        <f t="shared" si="39"/>
        <v>0.24354545454523302</v>
      </c>
      <c r="N308" s="190">
        <f t="shared" si="40"/>
        <v>1.2818181818170162E-2</v>
      </c>
      <c r="O308" s="191">
        <f t="shared" si="41"/>
        <v>2.0295454545436076E-2</v>
      </c>
      <c r="P308" s="192">
        <f t="shared" si="41"/>
        <v>1.0681818181808456E-3</v>
      </c>
    </row>
    <row r="309" spans="1:16" x14ac:dyDescent="0.3">
      <c r="A309" s="184" t="s">
        <v>129</v>
      </c>
      <c r="B309" s="185">
        <v>276.75</v>
      </c>
      <c r="C309" s="185">
        <v>276.86</v>
      </c>
      <c r="D309" s="185">
        <f t="shared" si="35"/>
        <v>0.11000000000001364</v>
      </c>
      <c r="E309" s="186">
        <v>1410</v>
      </c>
      <c r="F309" s="186">
        <v>55</v>
      </c>
      <c r="G309" s="187">
        <v>0.05</v>
      </c>
      <c r="H309" s="188">
        <f t="shared" si="36"/>
        <v>2.4557500000003047</v>
      </c>
      <c r="I309" s="188">
        <f t="shared" si="37"/>
        <v>0.12925000000001602</v>
      </c>
      <c r="J309" s="189" t="s">
        <v>173</v>
      </c>
      <c r="K309" s="189">
        <f t="shared" si="42"/>
        <v>5</v>
      </c>
      <c r="L309" s="189">
        <f t="shared" si="38"/>
        <v>55</v>
      </c>
      <c r="M309" s="190">
        <f t="shared" si="39"/>
        <v>2.6790000000003324</v>
      </c>
      <c r="N309" s="190">
        <f t="shared" si="40"/>
        <v>0.1410000000000175</v>
      </c>
      <c r="O309" s="191">
        <f t="shared" si="41"/>
        <v>0.2232500000000277</v>
      </c>
      <c r="P309" s="192">
        <f t="shared" si="41"/>
        <v>1.1750000000001481E-2</v>
      </c>
    </row>
    <row r="310" spans="1:16" x14ac:dyDescent="0.3">
      <c r="A310" s="184" t="s">
        <v>129</v>
      </c>
      <c r="B310" s="185">
        <v>276.86</v>
      </c>
      <c r="C310" s="185">
        <v>276.88</v>
      </c>
      <c r="D310" s="185">
        <f t="shared" si="35"/>
        <v>1.999999999998181E-2</v>
      </c>
      <c r="E310" s="186">
        <v>1410</v>
      </c>
      <c r="F310" s="186">
        <v>55</v>
      </c>
      <c r="G310" s="187">
        <v>0.05</v>
      </c>
      <c r="H310" s="188">
        <f t="shared" si="36"/>
        <v>0.44649999999959389</v>
      </c>
      <c r="I310" s="188">
        <f t="shared" si="37"/>
        <v>2.3499999999978632E-2</v>
      </c>
      <c r="J310" s="189" t="s">
        <v>173</v>
      </c>
      <c r="K310" s="189">
        <f t="shared" si="42"/>
        <v>5</v>
      </c>
      <c r="L310" s="189">
        <f t="shared" si="38"/>
        <v>55</v>
      </c>
      <c r="M310" s="190">
        <f t="shared" si="39"/>
        <v>0.48709090909046604</v>
      </c>
      <c r="N310" s="190">
        <f t="shared" si="40"/>
        <v>2.5636363636340323E-2</v>
      </c>
      <c r="O310" s="191">
        <f t="shared" si="41"/>
        <v>4.0590909090872151E-2</v>
      </c>
      <c r="P310" s="192">
        <f t="shared" si="41"/>
        <v>2.1363636363616913E-3</v>
      </c>
    </row>
    <row r="311" spans="1:16" x14ac:dyDescent="0.3">
      <c r="A311" s="184" t="s">
        <v>129</v>
      </c>
      <c r="B311" s="185">
        <v>276.88</v>
      </c>
      <c r="C311" s="185">
        <v>276.94</v>
      </c>
      <c r="D311" s="185">
        <f t="shared" si="35"/>
        <v>6.0000000000002274E-2</v>
      </c>
      <c r="E311" s="186">
        <v>1377</v>
      </c>
      <c r="F311" s="186">
        <v>55</v>
      </c>
      <c r="G311" s="187">
        <v>0.05</v>
      </c>
      <c r="H311" s="188">
        <f t="shared" si="36"/>
        <v>1.3081500000000494</v>
      </c>
      <c r="I311" s="188">
        <f t="shared" si="37"/>
        <v>6.8850000000002604E-2</v>
      </c>
      <c r="J311" s="189" t="s">
        <v>173</v>
      </c>
      <c r="K311" s="189">
        <f t="shared" si="42"/>
        <v>5</v>
      </c>
      <c r="L311" s="189">
        <f t="shared" si="38"/>
        <v>55</v>
      </c>
      <c r="M311" s="190">
        <f t="shared" si="39"/>
        <v>1.4270727272727814</v>
      </c>
      <c r="N311" s="190">
        <f t="shared" si="40"/>
        <v>7.5109090909093762E-2</v>
      </c>
      <c r="O311" s="191">
        <f t="shared" si="41"/>
        <v>0.11892272727273201</v>
      </c>
      <c r="P311" s="192">
        <f t="shared" si="41"/>
        <v>6.2590909090911584E-3</v>
      </c>
    </row>
    <row r="312" spans="1:16" x14ac:dyDescent="0.3">
      <c r="A312" s="184" t="s">
        <v>129</v>
      </c>
      <c r="B312" s="185">
        <v>276.94</v>
      </c>
      <c r="C312" s="185">
        <v>277.10000000000002</v>
      </c>
      <c r="D312" s="185">
        <f t="shared" si="35"/>
        <v>0.16000000000002501</v>
      </c>
      <c r="E312" s="186">
        <v>1377</v>
      </c>
      <c r="F312" s="186">
        <v>55</v>
      </c>
      <c r="G312" s="187">
        <v>0.05</v>
      </c>
      <c r="H312" s="188">
        <f t="shared" si="36"/>
        <v>3.4884000000005448</v>
      </c>
      <c r="I312" s="188">
        <f t="shared" si="37"/>
        <v>0.18360000000002871</v>
      </c>
      <c r="J312" s="189" t="s">
        <v>173</v>
      </c>
      <c r="K312" s="189">
        <f t="shared" si="42"/>
        <v>5</v>
      </c>
      <c r="L312" s="189">
        <f t="shared" si="38"/>
        <v>55</v>
      </c>
      <c r="M312" s="190">
        <f t="shared" si="39"/>
        <v>3.8055272727278675</v>
      </c>
      <c r="N312" s="190">
        <f t="shared" si="40"/>
        <v>0.20029090909094041</v>
      </c>
      <c r="O312" s="191">
        <f t="shared" si="41"/>
        <v>0.31712727272732266</v>
      </c>
      <c r="P312" s="192">
        <f t="shared" si="41"/>
        <v>1.6690909090911699E-2</v>
      </c>
    </row>
    <row r="313" spans="1:16" x14ac:dyDescent="0.3">
      <c r="A313" s="184" t="s">
        <v>129</v>
      </c>
      <c r="B313" s="185">
        <v>277.10000000000002</v>
      </c>
      <c r="C313" s="185">
        <v>277.29000000000002</v>
      </c>
      <c r="D313" s="185">
        <f t="shared" si="35"/>
        <v>0.18999999999999773</v>
      </c>
      <c r="E313" s="186">
        <v>1280</v>
      </c>
      <c r="F313" s="186">
        <v>55</v>
      </c>
      <c r="G313" s="187">
        <v>0.05</v>
      </c>
      <c r="H313" s="188">
        <f t="shared" si="36"/>
        <v>3.8506666666666205</v>
      </c>
      <c r="I313" s="188">
        <f t="shared" si="37"/>
        <v>0.20266666666666425</v>
      </c>
      <c r="J313" s="189" t="s">
        <v>173</v>
      </c>
      <c r="K313" s="189">
        <f t="shared" si="42"/>
        <v>5</v>
      </c>
      <c r="L313" s="189">
        <f t="shared" si="38"/>
        <v>55</v>
      </c>
      <c r="M313" s="190">
        <f t="shared" si="39"/>
        <v>4.2007272727272227</v>
      </c>
      <c r="N313" s="190">
        <f t="shared" si="40"/>
        <v>0.22109090909090645</v>
      </c>
      <c r="O313" s="191">
        <f t="shared" si="41"/>
        <v>0.35006060606060219</v>
      </c>
      <c r="P313" s="192">
        <f t="shared" si="41"/>
        <v>1.8424242424242204E-2</v>
      </c>
    </row>
    <row r="314" spans="1:16" x14ac:dyDescent="0.3">
      <c r="A314" s="184" t="s">
        <v>129</v>
      </c>
      <c r="B314" s="185">
        <v>277.29000000000002</v>
      </c>
      <c r="C314" s="185">
        <v>277.33</v>
      </c>
      <c r="D314" s="185">
        <f t="shared" si="35"/>
        <v>3.999999999996362E-2</v>
      </c>
      <c r="E314" s="186">
        <v>1280</v>
      </c>
      <c r="F314" s="186">
        <v>55</v>
      </c>
      <c r="G314" s="187">
        <v>0.05</v>
      </c>
      <c r="H314" s="188">
        <f t="shared" si="36"/>
        <v>0.81066666666592935</v>
      </c>
      <c r="I314" s="188">
        <f t="shared" si="37"/>
        <v>4.2666666666627863E-2</v>
      </c>
      <c r="J314" s="189" t="s">
        <v>173</v>
      </c>
      <c r="K314" s="189">
        <f t="shared" si="42"/>
        <v>5</v>
      </c>
      <c r="L314" s="189">
        <f t="shared" si="38"/>
        <v>55</v>
      </c>
      <c r="M314" s="190">
        <f t="shared" si="39"/>
        <v>0.884363636362832</v>
      </c>
      <c r="N314" s="190">
        <f t="shared" si="40"/>
        <v>4.6545454545412215E-2</v>
      </c>
      <c r="O314" s="191">
        <f t="shared" si="41"/>
        <v>7.3696969696902648E-2</v>
      </c>
      <c r="P314" s="192">
        <f t="shared" si="41"/>
        <v>3.8787878787843524E-3</v>
      </c>
    </row>
    <row r="315" spans="1:16" x14ac:dyDescent="0.3">
      <c r="A315" s="184" t="s">
        <v>129</v>
      </c>
      <c r="B315" s="185">
        <v>277.33</v>
      </c>
      <c r="C315" s="185">
        <v>277.36</v>
      </c>
      <c r="D315" s="185">
        <f t="shared" si="35"/>
        <v>3.0000000000029559E-2</v>
      </c>
      <c r="E315" s="186">
        <v>1280</v>
      </c>
      <c r="F315" s="186">
        <v>55</v>
      </c>
      <c r="G315" s="187">
        <v>0.05</v>
      </c>
      <c r="H315" s="188">
        <f t="shared" si="36"/>
        <v>0.60800000000059906</v>
      </c>
      <c r="I315" s="188">
        <f t="shared" si="37"/>
        <v>3.2000000000031531E-2</v>
      </c>
      <c r="J315" s="189" t="s">
        <v>173</v>
      </c>
      <c r="K315" s="189">
        <f t="shared" si="42"/>
        <v>5</v>
      </c>
      <c r="L315" s="189">
        <f t="shared" si="38"/>
        <v>55</v>
      </c>
      <c r="M315" s="190">
        <f t="shared" si="39"/>
        <v>0.66327272727338082</v>
      </c>
      <c r="N315" s="190">
        <f t="shared" si="40"/>
        <v>3.4909090909125307E-2</v>
      </c>
      <c r="O315" s="191">
        <f t="shared" si="41"/>
        <v>5.5272727272781763E-2</v>
      </c>
      <c r="P315" s="192">
        <f t="shared" si="41"/>
        <v>2.9090909090937755E-3</v>
      </c>
    </row>
    <row r="316" spans="1:16" x14ac:dyDescent="0.3">
      <c r="A316" s="184" t="s">
        <v>129</v>
      </c>
      <c r="B316" s="185">
        <v>277.36</v>
      </c>
      <c r="C316" s="185">
        <v>277.37</v>
      </c>
      <c r="D316" s="185">
        <f t="shared" si="35"/>
        <v>9.9999999999909051E-3</v>
      </c>
      <c r="E316" s="186">
        <v>1280</v>
      </c>
      <c r="F316" s="186">
        <v>55</v>
      </c>
      <c r="G316" s="187">
        <v>0.05</v>
      </c>
      <c r="H316" s="188">
        <f t="shared" si="36"/>
        <v>0.20266666666648234</v>
      </c>
      <c r="I316" s="188">
        <f t="shared" si="37"/>
        <v>1.0666666666656966E-2</v>
      </c>
      <c r="J316" s="189" t="s">
        <v>173</v>
      </c>
      <c r="K316" s="189">
        <f t="shared" si="42"/>
        <v>5</v>
      </c>
      <c r="L316" s="189">
        <f t="shared" si="38"/>
        <v>55</v>
      </c>
      <c r="M316" s="190">
        <f t="shared" si="39"/>
        <v>0.221090909090708</v>
      </c>
      <c r="N316" s="190">
        <f t="shared" si="40"/>
        <v>1.1636363636353054E-2</v>
      </c>
      <c r="O316" s="191">
        <f t="shared" si="41"/>
        <v>1.8424242424225662E-2</v>
      </c>
      <c r="P316" s="192">
        <f t="shared" si="41"/>
        <v>9.6969696969608811E-4</v>
      </c>
    </row>
    <row r="317" spans="1:16" x14ac:dyDescent="0.3">
      <c r="A317" s="184" t="s">
        <v>129</v>
      </c>
      <c r="B317" s="185">
        <v>277.37</v>
      </c>
      <c r="C317" s="185">
        <v>277.38</v>
      </c>
      <c r="D317" s="185">
        <f t="shared" si="35"/>
        <v>9.9999999999909051E-3</v>
      </c>
      <c r="E317" s="186">
        <v>1280</v>
      </c>
      <c r="F317" s="186">
        <v>55</v>
      </c>
      <c r="G317" s="187">
        <v>0.05</v>
      </c>
      <c r="H317" s="188">
        <f t="shared" si="36"/>
        <v>0.20266666666648234</v>
      </c>
      <c r="I317" s="188">
        <f t="shared" si="37"/>
        <v>1.0666666666656966E-2</v>
      </c>
      <c r="J317" s="189" t="s">
        <v>173</v>
      </c>
      <c r="K317" s="189">
        <f t="shared" si="42"/>
        <v>5</v>
      </c>
      <c r="L317" s="189">
        <f t="shared" si="38"/>
        <v>55</v>
      </c>
      <c r="M317" s="190">
        <f t="shared" si="39"/>
        <v>0.221090909090708</v>
      </c>
      <c r="N317" s="190">
        <f t="shared" si="40"/>
        <v>1.1636363636353054E-2</v>
      </c>
      <c r="O317" s="191">
        <f t="shared" si="41"/>
        <v>1.8424242424225662E-2</v>
      </c>
      <c r="P317" s="192">
        <f t="shared" si="41"/>
        <v>9.6969696969608811E-4</v>
      </c>
    </row>
    <row r="318" spans="1:16" x14ac:dyDescent="0.3">
      <c r="A318" s="184" t="s">
        <v>129</v>
      </c>
      <c r="B318" s="185">
        <v>277.38</v>
      </c>
      <c r="C318" s="185">
        <v>277.44</v>
      </c>
      <c r="D318" s="185">
        <f t="shared" si="35"/>
        <v>6.0000000000002274E-2</v>
      </c>
      <c r="E318" s="186">
        <v>1280</v>
      </c>
      <c r="F318" s="186">
        <v>55</v>
      </c>
      <c r="G318" s="187">
        <v>0.05</v>
      </c>
      <c r="H318" s="188">
        <f t="shared" si="36"/>
        <v>1.2160000000000462</v>
      </c>
      <c r="I318" s="188">
        <f t="shared" si="37"/>
        <v>6.400000000000243E-2</v>
      </c>
      <c r="J318" s="189" t="s">
        <v>173</v>
      </c>
      <c r="K318" s="189">
        <f t="shared" si="42"/>
        <v>5</v>
      </c>
      <c r="L318" s="189">
        <f t="shared" si="38"/>
        <v>55</v>
      </c>
      <c r="M318" s="190">
        <f t="shared" si="39"/>
        <v>1.3265454545455049</v>
      </c>
      <c r="N318" s="190">
        <f t="shared" si="40"/>
        <v>6.9818181818184458E-2</v>
      </c>
      <c r="O318" s="191">
        <f t="shared" si="41"/>
        <v>0.11054545454545872</v>
      </c>
      <c r="P318" s="192">
        <f t="shared" si="41"/>
        <v>5.8181818181820277E-3</v>
      </c>
    </row>
    <row r="319" spans="1:16" x14ac:dyDescent="0.3">
      <c r="A319" s="184" t="s">
        <v>129</v>
      </c>
      <c r="B319" s="185">
        <v>277.44</v>
      </c>
      <c r="C319" s="185">
        <v>277.47000000000003</v>
      </c>
      <c r="D319" s="185">
        <f t="shared" si="35"/>
        <v>3.0000000000029559E-2</v>
      </c>
      <c r="E319" s="186">
        <v>1280</v>
      </c>
      <c r="F319" s="186">
        <v>55</v>
      </c>
      <c r="G319" s="187">
        <v>0.05</v>
      </c>
      <c r="H319" s="188">
        <f t="shared" si="36"/>
        <v>0.60800000000059906</v>
      </c>
      <c r="I319" s="188">
        <f t="shared" si="37"/>
        <v>3.2000000000031531E-2</v>
      </c>
      <c r="J319" s="189" t="s">
        <v>173</v>
      </c>
      <c r="K319" s="189">
        <f t="shared" si="42"/>
        <v>5</v>
      </c>
      <c r="L319" s="189">
        <f t="shared" si="38"/>
        <v>55</v>
      </c>
      <c r="M319" s="190">
        <f t="shared" si="39"/>
        <v>0.66327272727338082</v>
      </c>
      <c r="N319" s="190">
        <f t="shared" si="40"/>
        <v>3.4909090909125307E-2</v>
      </c>
      <c r="O319" s="191">
        <f t="shared" si="41"/>
        <v>5.5272727272781763E-2</v>
      </c>
      <c r="P319" s="192">
        <f t="shared" si="41"/>
        <v>2.9090909090937755E-3</v>
      </c>
    </row>
    <row r="320" spans="1:16" x14ac:dyDescent="0.3">
      <c r="A320" s="184" t="s">
        <v>129</v>
      </c>
      <c r="B320" s="185">
        <v>277.47000000000003</v>
      </c>
      <c r="C320" s="185">
        <v>277.49</v>
      </c>
      <c r="D320" s="185">
        <f t="shared" si="35"/>
        <v>1.999999999998181E-2</v>
      </c>
      <c r="E320" s="186">
        <v>1280</v>
      </c>
      <c r="F320" s="186">
        <v>55</v>
      </c>
      <c r="G320" s="187">
        <v>0.05</v>
      </c>
      <c r="H320" s="188">
        <f t="shared" si="36"/>
        <v>0.40533333333296467</v>
      </c>
      <c r="I320" s="188">
        <f t="shared" si="37"/>
        <v>2.1333333333313931E-2</v>
      </c>
      <c r="J320" s="189" t="s">
        <v>173</v>
      </c>
      <c r="K320" s="189">
        <f t="shared" si="42"/>
        <v>5</v>
      </c>
      <c r="L320" s="189">
        <f t="shared" si="38"/>
        <v>55</v>
      </c>
      <c r="M320" s="190">
        <f t="shared" si="39"/>
        <v>0.442181818181416</v>
      </c>
      <c r="N320" s="190">
        <f t="shared" si="40"/>
        <v>2.3272727272706108E-2</v>
      </c>
      <c r="O320" s="191">
        <f t="shared" si="41"/>
        <v>3.6848484848451324E-2</v>
      </c>
      <c r="P320" s="192">
        <f t="shared" si="41"/>
        <v>1.9393939393921762E-3</v>
      </c>
    </row>
    <row r="321" spans="1:16" x14ac:dyDescent="0.3">
      <c r="A321" s="184" t="s">
        <v>129</v>
      </c>
      <c r="B321" s="185">
        <v>277.49</v>
      </c>
      <c r="C321" s="185">
        <v>277.54000000000002</v>
      </c>
      <c r="D321" s="185">
        <f t="shared" si="35"/>
        <v>5.0000000000011369E-2</v>
      </c>
      <c r="E321" s="186">
        <v>1280</v>
      </c>
      <c r="F321" s="186">
        <v>55</v>
      </c>
      <c r="G321" s="187">
        <v>0.05</v>
      </c>
      <c r="H321" s="188">
        <f t="shared" si="36"/>
        <v>1.0133333333335637</v>
      </c>
      <c r="I321" s="188">
        <f t="shared" si="37"/>
        <v>5.3333333333345459E-2</v>
      </c>
      <c r="J321" s="189" t="s">
        <v>173</v>
      </c>
      <c r="K321" s="189">
        <f t="shared" si="42"/>
        <v>5</v>
      </c>
      <c r="L321" s="189">
        <f t="shared" si="38"/>
        <v>55</v>
      </c>
      <c r="M321" s="190">
        <f t="shared" si="39"/>
        <v>1.1054545454547968</v>
      </c>
      <c r="N321" s="190">
        <f t="shared" si="40"/>
        <v>5.8181818181831414E-2</v>
      </c>
      <c r="O321" s="191">
        <f t="shared" si="41"/>
        <v>9.2121212121233143E-2</v>
      </c>
      <c r="P321" s="192">
        <f t="shared" si="41"/>
        <v>4.8484848484859552E-3</v>
      </c>
    </row>
    <row r="322" spans="1:16" x14ac:dyDescent="0.3">
      <c r="A322" s="184" t="s">
        <v>129</v>
      </c>
      <c r="B322" s="185">
        <v>277.54000000000002</v>
      </c>
      <c r="C322" s="185">
        <v>277.55</v>
      </c>
      <c r="D322" s="185">
        <f t="shared" si="35"/>
        <v>9.9999999999909051E-3</v>
      </c>
      <c r="E322" s="186">
        <v>1280</v>
      </c>
      <c r="F322" s="186">
        <v>55</v>
      </c>
      <c r="G322" s="187">
        <v>0.05</v>
      </c>
      <c r="H322" s="188">
        <f t="shared" si="36"/>
        <v>0.20266666666648234</v>
      </c>
      <c r="I322" s="188">
        <f t="shared" si="37"/>
        <v>1.0666666666656966E-2</v>
      </c>
      <c r="J322" s="189" t="s">
        <v>173</v>
      </c>
      <c r="K322" s="189">
        <f t="shared" si="42"/>
        <v>5</v>
      </c>
      <c r="L322" s="189">
        <f t="shared" si="38"/>
        <v>55</v>
      </c>
      <c r="M322" s="190">
        <f t="shared" si="39"/>
        <v>0.221090909090708</v>
      </c>
      <c r="N322" s="190">
        <f t="shared" si="40"/>
        <v>1.1636363636353054E-2</v>
      </c>
      <c r="O322" s="191">
        <f t="shared" si="41"/>
        <v>1.8424242424225662E-2</v>
      </c>
      <c r="P322" s="192">
        <f t="shared" si="41"/>
        <v>9.6969696969608811E-4</v>
      </c>
    </row>
    <row r="323" spans="1:16" x14ac:dyDescent="0.3">
      <c r="A323" s="184" t="s">
        <v>129</v>
      </c>
      <c r="B323" s="185">
        <v>277.55</v>
      </c>
      <c r="C323" s="185">
        <v>277.8</v>
      </c>
      <c r="D323" s="185">
        <f t="shared" si="35"/>
        <v>0.25</v>
      </c>
      <c r="E323" s="186">
        <v>1280</v>
      </c>
      <c r="F323" s="186">
        <v>55</v>
      </c>
      <c r="G323" s="187">
        <v>0.05</v>
      </c>
      <c r="H323" s="188">
        <f t="shared" si="36"/>
        <v>5.0666666666666664</v>
      </c>
      <c r="I323" s="188">
        <f t="shared" si="37"/>
        <v>0.26666666666666666</v>
      </c>
      <c r="J323" s="189" t="s">
        <v>173</v>
      </c>
      <c r="K323" s="189">
        <f t="shared" si="42"/>
        <v>5</v>
      </c>
      <c r="L323" s="189">
        <f t="shared" si="38"/>
        <v>55</v>
      </c>
      <c r="M323" s="190">
        <f t="shared" si="39"/>
        <v>5.5272727272727273</v>
      </c>
      <c r="N323" s="190">
        <f t="shared" si="40"/>
        <v>0.29090909090909089</v>
      </c>
      <c r="O323" s="191">
        <f t="shared" si="41"/>
        <v>0.46060606060606091</v>
      </c>
      <c r="P323" s="192">
        <f t="shared" si="41"/>
        <v>2.4242424242424232E-2</v>
      </c>
    </row>
    <row r="324" spans="1:16" x14ac:dyDescent="0.3">
      <c r="A324" s="184" t="s">
        <v>129</v>
      </c>
      <c r="B324" s="185">
        <v>277.8</v>
      </c>
      <c r="C324" s="185">
        <v>277.86</v>
      </c>
      <c r="D324" s="185">
        <f t="shared" ref="D324:D387" si="43">C324-B324</f>
        <v>6.0000000000002274E-2</v>
      </c>
      <c r="E324" s="186">
        <v>1300</v>
      </c>
      <c r="F324" s="186">
        <v>55</v>
      </c>
      <c r="G324" s="187">
        <v>0.05</v>
      </c>
      <c r="H324" s="188">
        <f t="shared" ref="H324:H387" si="44">(E324*(1-G324)*D324)/(F324+5)</f>
        <v>1.2350000000000467</v>
      </c>
      <c r="I324" s="188">
        <f t="shared" ref="I324:I387" si="45">(D324*G324*E324)/(F324+5)</f>
        <v>6.5000000000002459E-2</v>
      </c>
      <c r="J324" s="189" t="s">
        <v>173</v>
      </c>
      <c r="K324" s="189">
        <f t="shared" si="42"/>
        <v>5</v>
      </c>
      <c r="L324" s="189">
        <f t="shared" ref="L324:L387" si="46">IF((F324+5-K324)&lt;25,25,(F324+5-K324))</f>
        <v>55</v>
      </c>
      <c r="M324" s="190">
        <f t="shared" ref="M324:M387" si="47">((D324*(1-G324)*E324)/(L324))</f>
        <v>1.3472727272727782</v>
      </c>
      <c r="N324" s="190">
        <f t="shared" ref="N324:N387" si="48">(D324*G324*E324)/(L324)</f>
        <v>7.09090909090936E-2</v>
      </c>
      <c r="O324" s="191">
        <f t="shared" ref="O324:P387" si="49">M324-H324</f>
        <v>0.11227272727273152</v>
      </c>
      <c r="P324" s="192">
        <f t="shared" si="49"/>
        <v>5.9090909090911414E-3</v>
      </c>
    </row>
    <row r="325" spans="1:16" x14ac:dyDescent="0.3">
      <c r="A325" s="184" t="s">
        <v>129</v>
      </c>
      <c r="B325" s="185">
        <v>277.86</v>
      </c>
      <c r="C325" s="185">
        <v>277.94099999999997</v>
      </c>
      <c r="D325" s="185">
        <f t="shared" si="43"/>
        <v>8.0999999999960437E-2</v>
      </c>
      <c r="E325" s="186">
        <v>1300</v>
      </c>
      <c r="F325" s="186">
        <v>55</v>
      </c>
      <c r="G325" s="187">
        <v>0.05</v>
      </c>
      <c r="H325" s="188">
        <f t="shared" si="44"/>
        <v>1.6672499999991857</v>
      </c>
      <c r="I325" s="188">
        <f t="shared" si="45"/>
        <v>8.7749999999957154E-2</v>
      </c>
      <c r="J325" s="189" t="s">
        <v>173</v>
      </c>
      <c r="K325" s="189">
        <f t="shared" si="42"/>
        <v>5</v>
      </c>
      <c r="L325" s="189">
        <f t="shared" si="46"/>
        <v>55</v>
      </c>
      <c r="M325" s="190">
        <f t="shared" si="47"/>
        <v>1.8188181818172933</v>
      </c>
      <c r="N325" s="190">
        <f t="shared" si="48"/>
        <v>9.572727272722599E-2</v>
      </c>
      <c r="O325" s="191">
        <f t="shared" si="49"/>
        <v>0.15156818181810761</v>
      </c>
      <c r="P325" s="192">
        <f t="shared" si="49"/>
        <v>7.977272727268836E-3</v>
      </c>
    </row>
    <row r="326" spans="1:16" x14ac:dyDescent="0.3">
      <c r="A326" s="184" t="s">
        <v>129</v>
      </c>
      <c r="B326" s="185">
        <v>277.94099999999997</v>
      </c>
      <c r="C326" s="185">
        <v>278.36</v>
      </c>
      <c r="D326" s="185">
        <f t="shared" si="43"/>
        <v>0.41900000000003956</v>
      </c>
      <c r="E326" s="186">
        <v>1300</v>
      </c>
      <c r="F326" s="186">
        <v>55</v>
      </c>
      <c r="G326" s="187">
        <v>0.05</v>
      </c>
      <c r="H326" s="188">
        <f t="shared" si="44"/>
        <v>8.6244166666674804</v>
      </c>
      <c r="I326" s="188">
        <f t="shared" si="45"/>
        <v>0.4539166666667096</v>
      </c>
      <c r="J326" s="189" t="s">
        <v>173</v>
      </c>
      <c r="K326" s="189">
        <f t="shared" si="42"/>
        <v>5</v>
      </c>
      <c r="L326" s="189">
        <f t="shared" si="46"/>
        <v>55</v>
      </c>
      <c r="M326" s="190">
        <f t="shared" si="47"/>
        <v>9.4084545454554327</v>
      </c>
      <c r="N326" s="190">
        <f t="shared" si="48"/>
        <v>0.49518181818186502</v>
      </c>
      <c r="O326" s="191">
        <f t="shared" si="49"/>
        <v>0.78403787878795228</v>
      </c>
      <c r="P326" s="192">
        <f t="shared" si="49"/>
        <v>4.1265151515155418E-2</v>
      </c>
    </row>
    <row r="327" spans="1:16" x14ac:dyDescent="0.3">
      <c r="A327" s="184" t="s">
        <v>129</v>
      </c>
      <c r="B327" s="185">
        <v>278.36</v>
      </c>
      <c r="C327" s="185">
        <v>278.86</v>
      </c>
      <c r="D327" s="185">
        <f t="shared" si="43"/>
        <v>0.5</v>
      </c>
      <c r="E327" s="186">
        <v>1300</v>
      </c>
      <c r="F327" s="186">
        <v>55</v>
      </c>
      <c r="G327" s="187">
        <v>0.05</v>
      </c>
      <c r="H327" s="188">
        <f t="shared" si="44"/>
        <v>10.291666666666666</v>
      </c>
      <c r="I327" s="188">
        <f t="shared" si="45"/>
        <v>0.54166666666666663</v>
      </c>
      <c r="J327" s="189" t="s">
        <v>173</v>
      </c>
      <c r="K327" s="189">
        <f t="shared" si="42"/>
        <v>5</v>
      </c>
      <c r="L327" s="189">
        <f t="shared" si="46"/>
        <v>55</v>
      </c>
      <c r="M327" s="190">
        <f t="shared" si="47"/>
        <v>11.227272727272727</v>
      </c>
      <c r="N327" s="190">
        <f t="shared" si="48"/>
        <v>0.59090909090909094</v>
      </c>
      <c r="O327" s="191">
        <f t="shared" si="49"/>
        <v>0.93560606060606055</v>
      </c>
      <c r="P327" s="192">
        <f t="shared" si="49"/>
        <v>4.924242424242431E-2</v>
      </c>
    </row>
    <row r="328" spans="1:16" x14ac:dyDescent="0.3">
      <c r="A328" s="184" t="s">
        <v>129</v>
      </c>
      <c r="B328" s="185">
        <v>278.86</v>
      </c>
      <c r="C328" s="185">
        <v>278.94799999999998</v>
      </c>
      <c r="D328" s="185">
        <f t="shared" si="43"/>
        <v>8.7999999999965439E-2</v>
      </c>
      <c r="E328" s="186">
        <v>1300</v>
      </c>
      <c r="F328" s="186">
        <v>55</v>
      </c>
      <c r="G328" s="187">
        <v>0.05</v>
      </c>
      <c r="H328" s="188">
        <f t="shared" si="44"/>
        <v>1.811333333332622</v>
      </c>
      <c r="I328" s="188">
        <f t="shared" si="45"/>
        <v>9.5333333333295911E-2</v>
      </c>
      <c r="J328" s="189" t="s">
        <v>173</v>
      </c>
      <c r="K328" s="189">
        <f t="shared" si="42"/>
        <v>5</v>
      </c>
      <c r="L328" s="189">
        <f t="shared" si="46"/>
        <v>55</v>
      </c>
      <c r="M328" s="190">
        <f t="shared" si="47"/>
        <v>1.9759999999992237</v>
      </c>
      <c r="N328" s="190">
        <f t="shared" si="48"/>
        <v>0.10399999999995917</v>
      </c>
      <c r="O328" s="191">
        <f t="shared" si="49"/>
        <v>0.16466666666660168</v>
      </c>
      <c r="P328" s="192">
        <f t="shared" si="49"/>
        <v>8.6666666666632558E-3</v>
      </c>
    </row>
    <row r="329" spans="1:16" x14ac:dyDescent="0.3">
      <c r="A329" s="184" t="s">
        <v>129</v>
      </c>
      <c r="B329" s="185">
        <v>278.94799999999998</v>
      </c>
      <c r="C329" s="185">
        <v>279.04899999999998</v>
      </c>
      <c r="D329" s="185">
        <f t="shared" si="43"/>
        <v>0.10099999999999909</v>
      </c>
      <c r="E329" s="186">
        <v>1300</v>
      </c>
      <c r="F329" s="186">
        <v>55</v>
      </c>
      <c r="G329" s="187">
        <v>0.05</v>
      </c>
      <c r="H329" s="188">
        <f t="shared" si="44"/>
        <v>2.0789166666666481</v>
      </c>
      <c r="I329" s="188">
        <f t="shared" si="45"/>
        <v>0.10941666666666568</v>
      </c>
      <c r="J329" s="189" t="s">
        <v>173</v>
      </c>
      <c r="K329" s="189">
        <f t="shared" si="42"/>
        <v>5</v>
      </c>
      <c r="L329" s="189">
        <f t="shared" si="46"/>
        <v>55</v>
      </c>
      <c r="M329" s="190">
        <f t="shared" si="47"/>
        <v>2.2679090909090704</v>
      </c>
      <c r="N329" s="190">
        <f t="shared" si="48"/>
        <v>0.11936363636363528</v>
      </c>
      <c r="O329" s="191">
        <f t="shared" si="49"/>
        <v>0.18899242424242235</v>
      </c>
      <c r="P329" s="192">
        <f t="shared" si="49"/>
        <v>9.946969696969607E-3</v>
      </c>
    </row>
    <row r="330" spans="1:16" x14ac:dyDescent="0.3">
      <c r="A330" s="184" t="s">
        <v>129</v>
      </c>
      <c r="B330" s="185">
        <v>279.04899999999998</v>
      </c>
      <c r="C330" s="185">
        <v>279.09800000000001</v>
      </c>
      <c r="D330" s="185">
        <f t="shared" si="43"/>
        <v>4.9000000000035016E-2</v>
      </c>
      <c r="E330" s="186">
        <v>1300</v>
      </c>
      <c r="F330" s="186">
        <v>55</v>
      </c>
      <c r="G330" s="187">
        <v>0.05</v>
      </c>
      <c r="H330" s="188">
        <f t="shared" si="44"/>
        <v>1.0085833333340541</v>
      </c>
      <c r="I330" s="188">
        <f t="shared" si="45"/>
        <v>5.3083333333371271E-2</v>
      </c>
      <c r="J330" s="189" t="s">
        <v>173</v>
      </c>
      <c r="K330" s="189">
        <f t="shared" si="42"/>
        <v>5</v>
      </c>
      <c r="L330" s="189">
        <f t="shared" si="46"/>
        <v>55</v>
      </c>
      <c r="M330" s="190">
        <f t="shared" si="47"/>
        <v>1.1002727272735133</v>
      </c>
      <c r="N330" s="190">
        <f t="shared" si="48"/>
        <v>5.7909090909132301E-2</v>
      </c>
      <c r="O330" s="191">
        <f t="shared" si="49"/>
        <v>9.1689393939459185E-2</v>
      </c>
      <c r="P330" s="192">
        <f t="shared" si="49"/>
        <v>4.8257575757610291E-3</v>
      </c>
    </row>
    <row r="331" spans="1:16" x14ac:dyDescent="0.3">
      <c r="A331" s="184" t="s">
        <v>129</v>
      </c>
      <c r="B331" s="185">
        <v>279.09800000000001</v>
      </c>
      <c r="C331" s="185">
        <v>279.11900000000003</v>
      </c>
      <c r="D331" s="185">
        <f t="shared" si="43"/>
        <v>2.1000000000015007E-2</v>
      </c>
      <c r="E331" s="186">
        <v>1300</v>
      </c>
      <c r="F331" s="186">
        <v>55</v>
      </c>
      <c r="G331" s="187">
        <v>0.05</v>
      </c>
      <c r="H331" s="188">
        <f t="shared" si="44"/>
        <v>0.43225000000030889</v>
      </c>
      <c r="I331" s="188">
        <f t="shared" si="45"/>
        <v>2.2750000000016261E-2</v>
      </c>
      <c r="J331" s="189" t="s">
        <v>173</v>
      </c>
      <c r="K331" s="189">
        <f t="shared" si="42"/>
        <v>5</v>
      </c>
      <c r="L331" s="189">
        <f t="shared" si="46"/>
        <v>55</v>
      </c>
      <c r="M331" s="190">
        <f t="shared" si="47"/>
        <v>0.47154545454579144</v>
      </c>
      <c r="N331" s="190">
        <f t="shared" si="48"/>
        <v>2.4818181818199558E-2</v>
      </c>
      <c r="O331" s="191">
        <f t="shared" si="49"/>
        <v>3.9295454545482555E-2</v>
      </c>
      <c r="P331" s="192">
        <f t="shared" si="49"/>
        <v>2.0681818181832977E-3</v>
      </c>
    </row>
    <row r="332" spans="1:16" x14ac:dyDescent="0.3">
      <c r="A332" s="184" t="s">
        <v>129</v>
      </c>
      <c r="B332" s="185">
        <v>279.11900000000003</v>
      </c>
      <c r="C332" s="185">
        <v>279.27</v>
      </c>
      <c r="D332" s="185">
        <f t="shared" si="43"/>
        <v>0.15099999999995362</v>
      </c>
      <c r="E332" s="186">
        <v>1300</v>
      </c>
      <c r="F332" s="186">
        <v>55</v>
      </c>
      <c r="G332" s="187">
        <v>0.05</v>
      </c>
      <c r="H332" s="188">
        <f t="shared" si="44"/>
        <v>3.1080833333323787</v>
      </c>
      <c r="I332" s="188">
        <f t="shared" si="45"/>
        <v>0.16358333333328309</v>
      </c>
      <c r="J332" s="189" t="s">
        <v>173</v>
      </c>
      <c r="K332" s="189">
        <f t="shared" si="42"/>
        <v>5</v>
      </c>
      <c r="L332" s="189">
        <f t="shared" si="46"/>
        <v>55</v>
      </c>
      <c r="M332" s="190">
        <f t="shared" si="47"/>
        <v>3.3906363636353216</v>
      </c>
      <c r="N332" s="190">
        <f t="shared" si="48"/>
        <v>0.17845454545449063</v>
      </c>
      <c r="O332" s="191">
        <f t="shared" si="49"/>
        <v>0.28255303030294288</v>
      </c>
      <c r="P332" s="192">
        <f t="shared" si="49"/>
        <v>1.4871212121207539E-2</v>
      </c>
    </row>
    <row r="333" spans="1:16" x14ac:dyDescent="0.3">
      <c r="A333" s="184" t="s">
        <v>129</v>
      </c>
      <c r="B333" s="185">
        <v>279.27</v>
      </c>
      <c r="C333" s="185">
        <v>279.36</v>
      </c>
      <c r="D333" s="185">
        <f t="shared" si="43"/>
        <v>9.0000000000031832E-2</v>
      </c>
      <c r="E333" s="186">
        <v>1387</v>
      </c>
      <c r="F333" s="186">
        <v>55</v>
      </c>
      <c r="G333" s="187">
        <v>0.05</v>
      </c>
      <c r="H333" s="188">
        <f t="shared" si="44"/>
        <v>1.976475000000699</v>
      </c>
      <c r="I333" s="188">
        <f t="shared" si="45"/>
        <v>0.10402500000003681</v>
      </c>
      <c r="J333" s="189" t="s">
        <v>173</v>
      </c>
      <c r="K333" s="189">
        <f t="shared" si="42"/>
        <v>5</v>
      </c>
      <c r="L333" s="189">
        <f t="shared" si="46"/>
        <v>55</v>
      </c>
      <c r="M333" s="190">
        <f t="shared" si="47"/>
        <v>2.1561545454553079</v>
      </c>
      <c r="N333" s="190">
        <f t="shared" si="48"/>
        <v>0.11348181818185833</v>
      </c>
      <c r="O333" s="191">
        <f t="shared" si="49"/>
        <v>0.17967954545460896</v>
      </c>
      <c r="P333" s="192">
        <f t="shared" si="49"/>
        <v>9.4568181818215219E-3</v>
      </c>
    </row>
    <row r="334" spans="1:16" x14ac:dyDescent="0.3">
      <c r="A334" s="184" t="s">
        <v>129</v>
      </c>
      <c r="B334" s="185">
        <v>279.36</v>
      </c>
      <c r="C334" s="185">
        <v>279.41000000000003</v>
      </c>
      <c r="D334" s="185">
        <f t="shared" si="43"/>
        <v>5.0000000000011369E-2</v>
      </c>
      <c r="E334" s="186">
        <v>1387</v>
      </c>
      <c r="F334" s="186">
        <v>55</v>
      </c>
      <c r="G334" s="187">
        <v>0.05</v>
      </c>
      <c r="H334" s="188">
        <f t="shared" si="44"/>
        <v>1.0980416666669162</v>
      </c>
      <c r="I334" s="188">
        <f t="shared" si="45"/>
        <v>5.7791666666679807E-2</v>
      </c>
      <c r="J334" s="189" t="s">
        <v>173</v>
      </c>
      <c r="K334" s="189">
        <f t="shared" si="42"/>
        <v>5</v>
      </c>
      <c r="L334" s="189">
        <f t="shared" si="46"/>
        <v>55</v>
      </c>
      <c r="M334" s="190">
        <f t="shared" si="47"/>
        <v>1.1978636363639086</v>
      </c>
      <c r="N334" s="190">
        <f t="shared" si="48"/>
        <v>6.3045454545468879E-2</v>
      </c>
      <c r="O334" s="191">
        <f t="shared" si="49"/>
        <v>9.9821969696992419E-2</v>
      </c>
      <c r="P334" s="192">
        <f t="shared" si="49"/>
        <v>5.2537878787890721E-3</v>
      </c>
    </row>
    <row r="335" spans="1:16" x14ac:dyDescent="0.3">
      <c r="A335" s="184" t="s">
        <v>129</v>
      </c>
      <c r="B335" s="185">
        <v>279.41000000000003</v>
      </c>
      <c r="C335" s="185">
        <v>279.49900000000002</v>
      </c>
      <c r="D335" s="185">
        <f t="shared" si="43"/>
        <v>8.8999999999998636E-2</v>
      </c>
      <c r="E335" s="186">
        <v>1411</v>
      </c>
      <c r="F335" s="186">
        <v>55</v>
      </c>
      <c r="G335" s="187">
        <v>0.05</v>
      </c>
      <c r="H335" s="188">
        <f t="shared" si="44"/>
        <v>1.9883341666666363</v>
      </c>
      <c r="I335" s="188">
        <f t="shared" si="45"/>
        <v>0.10464916666666507</v>
      </c>
      <c r="J335" s="189" t="s">
        <v>173</v>
      </c>
      <c r="K335" s="189">
        <f t="shared" si="42"/>
        <v>5</v>
      </c>
      <c r="L335" s="189">
        <f t="shared" si="46"/>
        <v>55</v>
      </c>
      <c r="M335" s="190">
        <f t="shared" si="47"/>
        <v>2.1690918181817849</v>
      </c>
      <c r="N335" s="190">
        <f t="shared" si="48"/>
        <v>0.11416272727272553</v>
      </c>
      <c r="O335" s="191">
        <f t="shared" si="49"/>
        <v>0.18075765151514855</v>
      </c>
      <c r="P335" s="192">
        <f t="shared" si="49"/>
        <v>9.5135606060604561E-3</v>
      </c>
    </row>
    <row r="336" spans="1:16" x14ac:dyDescent="0.3">
      <c r="A336" s="184" t="s">
        <v>129</v>
      </c>
      <c r="B336" s="185">
        <v>279.49900000000002</v>
      </c>
      <c r="C336" s="185">
        <v>279.56700000000001</v>
      </c>
      <c r="D336" s="185">
        <f t="shared" si="43"/>
        <v>6.7999999999983629E-2</v>
      </c>
      <c r="E336" s="186">
        <v>1411</v>
      </c>
      <c r="F336" s="186">
        <v>55</v>
      </c>
      <c r="G336" s="187">
        <v>0.05</v>
      </c>
      <c r="H336" s="188">
        <f t="shared" si="44"/>
        <v>1.5191766666663009</v>
      </c>
      <c r="I336" s="188">
        <f t="shared" si="45"/>
        <v>7.9956666666647414E-2</v>
      </c>
      <c r="J336" s="189" t="s">
        <v>173</v>
      </c>
      <c r="K336" s="189">
        <f t="shared" si="42"/>
        <v>5</v>
      </c>
      <c r="L336" s="189">
        <f t="shared" si="46"/>
        <v>55</v>
      </c>
      <c r="M336" s="190">
        <f t="shared" si="47"/>
        <v>1.6572836363632373</v>
      </c>
      <c r="N336" s="190">
        <f t="shared" si="48"/>
        <v>8.7225454545433539E-2</v>
      </c>
      <c r="O336" s="191">
        <f t="shared" si="49"/>
        <v>0.13810696969693637</v>
      </c>
      <c r="P336" s="192">
        <f t="shared" si="49"/>
        <v>7.268787878786126E-3</v>
      </c>
    </row>
    <row r="337" spans="1:16" x14ac:dyDescent="0.3">
      <c r="A337" s="184" t="s">
        <v>129</v>
      </c>
      <c r="B337" s="185">
        <v>279.56700000000001</v>
      </c>
      <c r="C337" s="185">
        <v>279.577</v>
      </c>
      <c r="D337" s="185">
        <f t="shared" si="43"/>
        <v>9.9999999999909051E-3</v>
      </c>
      <c r="E337" s="186">
        <v>1411</v>
      </c>
      <c r="F337" s="186">
        <v>55</v>
      </c>
      <c r="G337" s="187">
        <v>0.05</v>
      </c>
      <c r="H337" s="188">
        <f t="shared" si="44"/>
        <v>0.22340833333313015</v>
      </c>
      <c r="I337" s="188">
        <f t="shared" si="45"/>
        <v>1.175833333332264E-2</v>
      </c>
      <c r="J337" s="189" t="s">
        <v>173</v>
      </c>
      <c r="K337" s="189">
        <f t="shared" si="42"/>
        <v>5</v>
      </c>
      <c r="L337" s="189">
        <f t="shared" si="46"/>
        <v>55</v>
      </c>
      <c r="M337" s="190">
        <f t="shared" si="47"/>
        <v>0.24371818181796015</v>
      </c>
      <c r="N337" s="190">
        <f t="shared" si="48"/>
        <v>1.2827272727261063E-2</v>
      </c>
      <c r="O337" s="191">
        <f t="shared" si="49"/>
        <v>2.0309848484830001E-2</v>
      </c>
      <c r="P337" s="192">
        <f t="shared" si="49"/>
        <v>1.0689393939384232E-3</v>
      </c>
    </row>
    <row r="338" spans="1:16" x14ac:dyDescent="0.3">
      <c r="A338" s="184" t="s">
        <v>129</v>
      </c>
      <c r="B338" s="185">
        <v>279.577</v>
      </c>
      <c r="C338" s="185">
        <v>279.86</v>
      </c>
      <c r="D338" s="185">
        <f t="shared" si="43"/>
        <v>0.28300000000001546</v>
      </c>
      <c r="E338" s="186">
        <v>1411</v>
      </c>
      <c r="F338" s="186">
        <v>55</v>
      </c>
      <c r="G338" s="187">
        <v>0.05</v>
      </c>
      <c r="H338" s="188">
        <f t="shared" si="44"/>
        <v>6.3224558333336791</v>
      </c>
      <c r="I338" s="188">
        <f t="shared" si="45"/>
        <v>0.33276083333335149</v>
      </c>
      <c r="J338" s="189" t="s">
        <v>173</v>
      </c>
      <c r="K338" s="189">
        <f t="shared" si="42"/>
        <v>5</v>
      </c>
      <c r="L338" s="189">
        <f t="shared" si="46"/>
        <v>55</v>
      </c>
      <c r="M338" s="190">
        <f t="shared" si="47"/>
        <v>6.8972245454549217</v>
      </c>
      <c r="N338" s="190">
        <f t="shared" si="48"/>
        <v>0.36301181818183803</v>
      </c>
      <c r="O338" s="191">
        <f t="shared" si="49"/>
        <v>0.57476871212124259</v>
      </c>
      <c r="P338" s="192">
        <f t="shared" si="49"/>
        <v>3.025098484848654E-2</v>
      </c>
    </row>
    <row r="339" spans="1:16" x14ac:dyDescent="0.3">
      <c r="A339" s="184" t="s">
        <v>129</v>
      </c>
      <c r="B339" s="185">
        <v>279.86</v>
      </c>
      <c r="C339" s="185">
        <v>279.94</v>
      </c>
      <c r="D339" s="185">
        <f t="shared" si="43"/>
        <v>7.9999999999984084E-2</v>
      </c>
      <c r="E339" s="186">
        <v>1411</v>
      </c>
      <c r="F339" s="186">
        <v>55</v>
      </c>
      <c r="G339" s="187">
        <v>0.05</v>
      </c>
      <c r="H339" s="188">
        <f t="shared" si="44"/>
        <v>1.7872666666663113</v>
      </c>
      <c r="I339" s="188">
        <f t="shared" si="45"/>
        <v>9.4066666666647952E-2</v>
      </c>
      <c r="J339" s="189" t="s">
        <v>173</v>
      </c>
      <c r="K339" s="189">
        <f t="shared" si="42"/>
        <v>5</v>
      </c>
      <c r="L339" s="189">
        <f t="shared" si="46"/>
        <v>55</v>
      </c>
      <c r="M339" s="190">
        <f t="shared" si="47"/>
        <v>1.9497454545450665</v>
      </c>
      <c r="N339" s="190">
        <f t="shared" si="48"/>
        <v>0.1026181818181614</v>
      </c>
      <c r="O339" s="191">
        <f t="shared" si="49"/>
        <v>0.16247878787875525</v>
      </c>
      <c r="P339" s="192">
        <f t="shared" si="49"/>
        <v>8.5515151515134502E-3</v>
      </c>
    </row>
    <row r="340" spans="1:16" x14ac:dyDescent="0.3">
      <c r="A340" s="184" t="s">
        <v>129</v>
      </c>
      <c r="B340" s="185">
        <v>279.94</v>
      </c>
      <c r="C340" s="185">
        <v>280.11500000000001</v>
      </c>
      <c r="D340" s="185">
        <f t="shared" si="43"/>
        <v>0.17500000000001137</v>
      </c>
      <c r="E340" s="186">
        <v>1387</v>
      </c>
      <c r="F340" s="186">
        <v>55</v>
      </c>
      <c r="G340" s="187">
        <v>0.05</v>
      </c>
      <c r="H340" s="188">
        <f t="shared" si="44"/>
        <v>3.8431458333335824</v>
      </c>
      <c r="I340" s="188">
        <f t="shared" si="45"/>
        <v>0.20227083333334644</v>
      </c>
      <c r="J340" s="189" t="s">
        <v>173</v>
      </c>
      <c r="K340" s="189">
        <f t="shared" si="42"/>
        <v>5</v>
      </c>
      <c r="L340" s="189">
        <f t="shared" si="46"/>
        <v>55</v>
      </c>
      <c r="M340" s="190">
        <f t="shared" si="47"/>
        <v>4.1925227272729995</v>
      </c>
      <c r="N340" s="190">
        <f t="shared" si="48"/>
        <v>0.22065909090910524</v>
      </c>
      <c r="O340" s="191">
        <f t="shared" si="49"/>
        <v>0.34937689393941707</v>
      </c>
      <c r="P340" s="192">
        <f t="shared" si="49"/>
        <v>1.8388257575758793E-2</v>
      </c>
    </row>
    <row r="341" spans="1:16" x14ac:dyDescent="0.3">
      <c r="A341" s="184" t="s">
        <v>129</v>
      </c>
      <c r="B341" s="185">
        <v>280.11500000000001</v>
      </c>
      <c r="C341" s="185">
        <v>280.19200000000001</v>
      </c>
      <c r="D341" s="185">
        <f t="shared" si="43"/>
        <v>7.6999999999998181E-2</v>
      </c>
      <c r="E341" s="186">
        <v>1387</v>
      </c>
      <c r="F341" s="186">
        <v>55</v>
      </c>
      <c r="G341" s="187">
        <v>0.05</v>
      </c>
      <c r="H341" s="188">
        <f t="shared" si="44"/>
        <v>1.6909841666666265</v>
      </c>
      <c r="I341" s="188">
        <f t="shared" si="45"/>
        <v>8.8999166666664561E-2</v>
      </c>
      <c r="J341" s="189" t="s">
        <v>173</v>
      </c>
      <c r="K341" s="189">
        <f t="shared" si="42"/>
        <v>5</v>
      </c>
      <c r="L341" s="189">
        <f t="shared" si="46"/>
        <v>55</v>
      </c>
      <c r="M341" s="190">
        <f t="shared" si="47"/>
        <v>1.8447099999999563</v>
      </c>
      <c r="N341" s="190">
        <f t="shared" si="48"/>
        <v>9.7089999999997706E-2</v>
      </c>
      <c r="O341" s="191">
        <f t="shared" si="49"/>
        <v>0.15372583333332979</v>
      </c>
      <c r="P341" s="192">
        <f t="shared" si="49"/>
        <v>8.0908333333331445E-3</v>
      </c>
    </row>
    <row r="342" spans="1:16" x14ac:dyDescent="0.3">
      <c r="A342" s="184" t="s">
        <v>129</v>
      </c>
      <c r="B342" s="185">
        <v>280.19200000000001</v>
      </c>
      <c r="C342" s="185">
        <v>280.21100000000001</v>
      </c>
      <c r="D342" s="185">
        <f t="shared" si="43"/>
        <v>1.9000000000005457E-2</v>
      </c>
      <c r="E342" s="186">
        <v>1387</v>
      </c>
      <c r="F342" s="186">
        <v>55</v>
      </c>
      <c r="G342" s="187">
        <v>0.05</v>
      </c>
      <c r="H342" s="188">
        <f t="shared" si="44"/>
        <v>0.41725583333345312</v>
      </c>
      <c r="I342" s="188">
        <f t="shared" si="45"/>
        <v>2.1960833333339643E-2</v>
      </c>
      <c r="J342" s="189" t="s">
        <v>173</v>
      </c>
      <c r="K342" s="189">
        <f t="shared" si="42"/>
        <v>5</v>
      </c>
      <c r="L342" s="189">
        <f t="shared" si="46"/>
        <v>55</v>
      </c>
      <c r="M342" s="190">
        <f t="shared" si="47"/>
        <v>0.4551881818183125</v>
      </c>
      <c r="N342" s="190">
        <f t="shared" si="48"/>
        <v>2.395727272727961E-2</v>
      </c>
      <c r="O342" s="191">
        <f t="shared" si="49"/>
        <v>3.7932348484859379E-2</v>
      </c>
      <c r="P342" s="192">
        <f t="shared" si="49"/>
        <v>1.9964393939399666E-3</v>
      </c>
    </row>
    <row r="343" spans="1:16" x14ac:dyDescent="0.3">
      <c r="A343" s="184" t="s">
        <v>129</v>
      </c>
      <c r="B343" s="185">
        <v>280.21100000000001</v>
      </c>
      <c r="C343" s="185">
        <v>280.221</v>
      </c>
      <c r="D343" s="185">
        <f t="shared" si="43"/>
        <v>9.9999999999909051E-3</v>
      </c>
      <c r="E343" s="186">
        <v>1387</v>
      </c>
      <c r="F343" s="186">
        <v>55</v>
      </c>
      <c r="G343" s="187">
        <v>0.05</v>
      </c>
      <c r="H343" s="188">
        <f t="shared" si="44"/>
        <v>0.21960833333313357</v>
      </c>
      <c r="I343" s="188">
        <f t="shared" si="45"/>
        <v>1.1558333333322821E-2</v>
      </c>
      <c r="J343" s="189" t="s">
        <v>173</v>
      </c>
      <c r="K343" s="189">
        <f t="shared" si="42"/>
        <v>5</v>
      </c>
      <c r="L343" s="189">
        <f t="shared" si="46"/>
        <v>55</v>
      </c>
      <c r="M343" s="190">
        <f t="shared" si="47"/>
        <v>0.23957272727250939</v>
      </c>
      <c r="N343" s="190">
        <f t="shared" si="48"/>
        <v>1.2609090909079442E-2</v>
      </c>
      <c r="O343" s="191">
        <f t="shared" si="49"/>
        <v>1.9964393939375824E-2</v>
      </c>
      <c r="P343" s="192">
        <f t="shared" si="49"/>
        <v>1.0507575757566206E-3</v>
      </c>
    </row>
    <row r="344" spans="1:16" x14ac:dyDescent="0.3">
      <c r="A344" s="184" t="s">
        <v>129</v>
      </c>
      <c r="B344" s="185">
        <v>280.221</v>
      </c>
      <c r="C344" s="185">
        <v>280.25</v>
      </c>
      <c r="D344" s="185">
        <f t="shared" si="43"/>
        <v>2.8999999999996362E-2</v>
      </c>
      <c r="E344" s="186">
        <v>1387</v>
      </c>
      <c r="F344" s="186">
        <v>55</v>
      </c>
      <c r="G344" s="187">
        <v>0.05</v>
      </c>
      <c r="H344" s="188">
        <f t="shared" si="44"/>
        <v>0.63686416666658674</v>
      </c>
      <c r="I344" s="188">
        <f t="shared" si="45"/>
        <v>3.3519166666662464E-2</v>
      </c>
      <c r="J344" s="189" t="s">
        <v>173</v>
      </c>
      <c r="K344" s="189">
        <f t="shared" si="42"/>
        <v>5</v>
      </c>
      <c r="L344" s="189">
        <f t="shared" si="46"/>
        <v>55</v>
      </c>
      <c r="M344" s="190">
        <f t="shared" si="47"/>
        <v>0.69476090909082189</v>
      </c>
      <c r="N344" s="190">
        <f t="shared" si="48"/>
        <v>3.6566363636359053E-2</v>
      </c>
      <c r="O344" s="191">
        <f t="shared" si="49"/>
        <v>5.7896742424235148E-2</v>
      </c>
      <c r="P344" s="192">
        <f t="shared" si="49"/>
        <v>3.0471969696965889E-3</v>
      </c>
    </row>
    <row r="345" spans="1:16" x14ac:dyDescent="0.3">
      <c r="A345" s="184" t="s">
        <v>129</v>
      </c>
      <c r="B345" s="185">
        <v>280.25</v>
      </c>
      <c r="C345" s="185">
        <v>280.27</v>
      </c>
      <c r="D345" s="185">
        <f t="shared" si="43"/>
        <v>1.999999999998181E-2</v>
      </c>
      <c r="E345" s="186">
        <v>1387</v>
      </c>
      <c r="F345" s="186">
        <v>55</v>
      </c>
      <c r="G345" s="187">
        <v>0.05</v>
      </c>
      <c r="H345" s="188">
        <f t="shared" si="44"/>
        <v>0.43921666666626713</v>
      </c>
      <c r="I345" s="188">
        <f t="shared" si="45"/>
        <v>2.3116666666645642E-2</v>
      </c>
      <c r="J345" s="189" t="s">
        <v>173</v>
      </c>
      <c r="K345" s="189">
        <f t="shared" si="42"/>
        <v>5</v>
      </c>
      <c r="L345" s="189">
        <f t="shared" si="46"/>
        <v>55</v>
      </c>
      <c r="M345" s="190">
        <f t="shared" si="47"/>
        <v>0.47914545454501878</v>
      </c>
      <c r="N345" s="190">
        <f t="shared" si="48"/>
        <v>2.5218181818158884E-2</v>
      </c>
      <c r="O345" s="191">
        <f t="shared" si="49"/>
        <v>3.9928787878751648E-2</v>
      </c>
      <c r="P345" s="192">
        <f t="shared" si="49"/>
        <v>2.1015151515132412E-3</v>
      </c>
    </row>
    <row r="346" spans="1:16" x14ac:dyDescent="0.3">
      <c r="A346" s="184" t="s">
        <v>129</v>
      </c>
      <c r="B346" s="185">
        <v>280.27</v>
      </c>
      <c r="C346" s="185">
        <v>280.279</v>
      </c>
      <c r="D346" s="185">
        <f t="shared" si="43"/>
        <v>9.0000000000145519E-3</v>
      </c>
      <c r="E346" s="186">
        <v>1387</v>
      </c>
      <c r="F346" s="186">
        <v>55</v>
      </c>
      <c r="G346" s="187">
        <v>0.05</v>
      </c>
      <c r="H346" s="188">
        <f t="shared" si="44"/>
        <v>0.19764750000031955</v>
      </c>
      <c r="I346" s="188">
        <f t="shared" si="45"/>
        <v>1.040250000001682E-2</v>
      </c>
      <c r="J346" s="189" t="s">
        <v>173</v>
      </c>
      <c r="K346" s="189">
        <f t="shared" si="42"/>
        <v>5</v>
      </c>
      <c r="L346" s="189">
        <f t="shared" si="46"/>
        <v>55</v>
      </c>
      <c r="M346" s="190">
        <f t="shared" si="47"/>
        <v>0.21561545454580316</v>
      </c>
      <c r="N346" s="190">
        <f t="shared" si="48"/>
        <v>1.1348181818200166E-2</v>
      </c>
      <c r="O346" s="191">
        <f t="shared" si="49"/>
        <v>1.7967954545483611E-2</v>
      </c>
      <c r="P346" s="192">
        <f t="shared" si="49"/>
        <v>9.4568181818334603E-4</v>
      </c>
    </row>
    <row r="347" spans="1:16" x14ac:dyDescent="0.3">
      <c r="A347" s="184" t="s">
        <v>129</v>
      </c>
      <c r="B347" s="185">
        <v>280.279</v>
      </c>
      <c r="C347" s="185">
        <v>280.36</v>
      </c>
      <c r="D347" s="185">
        <f t="shared" si="43"/>
        <v>8.100000000001728E-2</v>
      </c>
      <c r="E347" s="186">
        <v>1387</v>
      </c>
      <c r="F347" s="186">
        <v>55</v>
      </c>
      <c r="G347" s="187">
        <v>0.05</v>
      </c>
      <c r="H347" s="188">
        <f t="shared" si="44"/>
        <v>1.7788275000003793</v>
      </c>
      <c r="I347" s="188">
        <f t="shared" si="45"/>
        <v>9.3622500000019981E-2</v>
      </c>
      <c r="J347" s="189" t="s">
        <v>173</v>
      </c>
      <c r="K347" s="189">
        <f t="shared" si="42"/>
        <v>5</v>
      </c>
      <c r="L347" s="189">
        <f t="shared" si="46"/>
        <v>55</v>
      </c>
      <c r="M347" s="190">
        <f t="shared" si="47"/>
        <v>1.9405390909095046</v>
      </c>
      <c r="N347" s="190">
        <f t="shared" si="48"/>
        <v>0.10213363636365816</v>
      </c>
      <c r="O347" s="191">
        <f t="shared" si="49"/>
        <v>0.16171159090912535</v>
      </c>
      <c r="P347" s="192">
        <f t="shared" si="49"/>
        <v>8.5111363636381776E-3</v>
      </c>
    </row>
    <row r="348" spans="1:16" x14ac:dyDescent="0.3">
      <c r="A348" s="184" t="s">
        <v>129</v>
      </c>
      <c r="B348" s="185">
        <v>280.36</v>
      </c>
      <c r="C348" s="185">
        <v>280.48</v>
      </c>
      <c r="D348" s="185">
        <f t="shared" si="43"/>
        <v>0.12000000000000455</v>
      </c>
      <c r="E348" s="186">
        <v>1387</v>
      </c>
      <c r="F348" s="186">
        <v>55</v>
      </c>
      <c r="G348" s="187">
        <v>0.05</v>
      </c>
      <c r="H348" s="188">
        <f t="shared" si="44"/>
        <v>2.6353000000000995</v>
      </c>
      <c r="I348" s="188">
        <f t="shared" si="45"/>
        <v>0.13870000000000526</v>
      </c>
      <c r="J348" s="189" t="s">
        <v>173</v>
      </c>
      <c r="K348" s="189">
        <f t="shared" si="42"/>
        <v>5</v>
      </c>
      <c r="L348" s="189">
        <f t="shared" si="46"/>
        <v>55</v>
      </c>
      <c r="M348" s="190">
        <f t="shared" si="47"/>
        <v>2.874872727272836</v>
      </c>
      <c r="N348" s="190">
        <f t="shared" si="48"/>
        <v>0.15130909090909664</v>
      </c>
      <c r="O348" s="191">
        <f t="shared" si="49"/>
        <v>0.2395727272727366</v>
      </c>
      <c r="P348" s="192">
        <f t="shared" si="49"/>
        <v>1.2609090909091375E-2</v>
      </c>
    </row>
    <row r="349" spans="1:16" x14ac:dyDescent="0.3">
      <c r="A349" s="184" t="s">
        <v>129</v>
      </c>
      <c r="B349" s="185">
        <v>280.48</v>
      </c>
      <c r="C349" s="185">
        <v>280.56</v>
      </c>
      <c r="D349" s="185">
        <f t="shared" si="43"/>
        <v>7.9999999999984084E-2</v>
      </c>
      <c r="E349" s="186">
        <v>1405</v>
      </c>
      <c r="F349" s="186">
        <v>55</v>
      </c>
      <c r="G349" s="187">
        <v>0.05</v>
      </c>
      <c r="H349" s="188">
        <f t="shared" si="44"/>
        <v>1.7796666666663126</v>
      </c>
      <c r="I349" s="188">
        <f t="shared" si="45"/>
        <v>9.3666666666648052E-2</v>
      </c>
      <c r="J349" s="189" t="s">
        <v>173</v>
      </c>
      <c r="K349" s="189">
        <f t="shared" si="42"/>
        <v>5</v>
      </c>
      <c r="L349" s="189">
        <f t="shared" si="46"/>
        <v>55</v>
      </c>
      <c r="M349" s="190">
        <f t="shared" si="47"/>
        <v>1.941454545454159</v>
      </c>
      <c r="N349" s="190">
        <f t="shared" si="48"/>
        <v>0.10218181818179786</v>
      </c>
      <c r="O349" s="191">
        <f t="shared" si="49"/>
        <v>0.1617878787878464</v>
      </c>
      <c r="P349" s="192">
        <f t="shared" si="49"/>
        <v>8.5151515151498103E-3</v>
      </c>
    </row>
    <row r="350" spans="1:16" x14ac:dyDescent="0.3">
      <c r="A350" s="184" t="s">
        <v>129</v>
      </c>
      <c r="B350" s="185">
        <v>280.56</v>
      </c>
      <c r="C350" s="185">
        <v>280.86</v>
      </c>
      <c r="D350" s="185">
        <f t="shared" si="43"/>
        <v>0.30000000000001137</v>
      </c>
      <c r="E350" s="186">
        <v>1390</v>
      </c>
      <c r="F350" s="186">
        <v>55</v>
      </c>
      <c r="G350" s="187">
        <v>0.05</v>
      </c>
      <c r="H350" s="188">
        <f t="shared" si="44"/>
        <v>6.6025000000002496</v>
      </c>
      <c r="I350" s="188">
        <f t="shared" si="45"/>
        <v>0.34750000000001319</v>
      </c>
      <c r="J350" s="189" t="s">
        <v>173</v>
      </c>
      <c r="K350" s="189">
        <f t="shared" si="42"/>
        <v>5</v>
      </c>
      <c r="L350" s="189">
        <f t="shared" si="46"/>
        <v>55</v>
      </c>
      <c r="M350" s="190">
        <f t="shared" si="47"/>
        <v>7.2027272727275449</v>
      </c>
      <c r="N350" s="190">
        <f t="shared" si="48"/>
        <v>0.37909090909092347</v>
      </c>
      <c r="O350" s="191">
        <f t="shared" si="49"/>
        <v>0.60022727272729526</v>
      </c>
      <c r="P350" s="192">
        <f t="shared" si="49"/>
        <v>3.159090909091028E-2</v>
      </c>
    </row>
    <row r="351" spans="1:16" x14ac:dyDescent="0.3">
      <c r="A351" s="184" t="s">
        <v>129</v>
      </c>
      <c r="B351" s="185">
        <v>280.86</v>
      </c>
      <c r="C351" s="185">
        <v>280.952</v>
      </c>
      <c r="D351" s="185">
        <f t="shared" si="43"/>
        <v>9.1999999999984539E-2</v>
      </c>
      <c r="E351" s="186">
        <v>1390</v>
      </c>
      <c r="F351" s="186">
        <v>55</v>
      </c>
      <c r="G351" s="187">
        <v>0.05</v>
      </c>
      <c r="H351" s="188">
        <f t="shared" si="44"/>
        <v>2.0247666666663262</v>
      </c>
      <c r="I351" s="188">
        <f t="shared" si="45"/>
        <v>0.10656666666664875</v>
      </c>
      <c r="J351" s="189" t="s">
        <v>173</v>
      </c>
      <c r="K351" s="189">
        <f t="shared" si="42"/>
        <v>5</v>
      </c>
      <c r="L351" s="189">
        <f t="shared" si="46"/>
        <v>55</v>
      </c>
      <c r="M351" s="190">
        <f t="shared" si="47"/>
        <v>2.2088363636359922</v>
      </c>
      <c r="N351" s="190">
        <f t="shared" si="48"/>
        <v>0.11625454545452592</v>
      </c>
      <c r="O351" s="191">
        <f t="shared" si="49"/>
        <v>0.18406969696966602</v>
      </c>
      <c r="P351" s="192">
        <f t="shared" si="49"/>
        <v>9.6878787878771633E-3</v>
      </c>
    </row>
    <row r="352" spans="1:16" x14ac:dyDescent="0.3">
      <c r="A352" s="184" t="s">
        <v>129</v>
      </c>
      <c r="B352" s="185">
        <v>280.952</v>
      </c>
      <c r="C352" s="185">
        <v>281.03100000000001</v>
      </c>
      <c r="D352" s="185">
        <f t="shared" si="43"/>
        <v>7.9000000000007731E-2</v>
      </c>
      <c r="E352" s="186">
        <v>1390</v>
      </c>
      <c r="F352" s="186">
        <v>55</v>
      </c>
      <c r="G352" s="187">
        <v>0.05</v>
      </c>
      <c r="H352" s="188">
        <f t="shared" si="44"/>
        <v>1.7386583333335035</v>
      </c>
      <c r="I352" s="188">
        <f t="shared" si="45"/>
        <v>9.1508333333342282E-2</v>
      </c>
      <c r="J352" s="189" t="s">
        <v>173</v>
      </c>
      <c r="K352" s="189">
        <f t="shared" si="42"/>
        <v>5</v>
      </c>
      <c r="L352" s="189">
        <f t="shared" si="46"/>
        <v>55</v>
      </c>
      <c r="M352" s="190">
        <f t="shared" si="47"/>
        <v>1.8967181818183674</v>
      </c>
      <c r="N352" s="190">
        <f t="shared" si="48"/>
        <v>9.9827272727282493E-2</v>
      </c>
      <c r="O352" s="191">
        <f t="shared" si="49"/>
        <v>0.15805984848486387</v>
      </c>
      <c r="P352" s="192">
        <f t="shared" si="49"/>
        <v>8.3189393939402112E-3</v>
      </c>
    </row>
    <row r="353" spans="1:16" x14ac:dyDescent="0.3">
      <c r="A353" s="184" t="s">
        <v>129</v>
      </c>
      <c r="B353" s="185">
        <v>281.03100000000001</v>
      </c>
      <c r="C353" s="185">
        <v>281.07</v>
      </c>
      <c r="D353" s="185">
        <f t="shared" si="43"/>
        <v>3.8999999999987267E-2</v>
      </c>
      <c r="E353" s="186">
        <v>1390</v>
      </c>
      <c r="F353" s="186">
        <v>55</v>
      </c>
      <c r="G353" s="187">
        <v>0.05</v>
      </c>
      <c r="H353" s="188">
        <f t="shared" si="44"/>
        <v>0.85832499999971978</v>
      </c>
      <c r="I353" s="188">
        <f t="shared" si="45"/>
        <v>4.5174999999985248E-2</v>
      </c>
      <c r="J353" s="189" t="s">
        <v>173</v>
      </c>
      <c r="K353" s="189">
        <f t="shared" si="42"/>
        <v>5</v>
      </c>
      <c r="L353" s="189">
        <f t="shared" si="46"/>
        <v>55</v>
      </c>
      <c r="M353" s="190">
        <f t="shared" si="47"/>
        <v>0.93635454545423979</v>
      </c>
      <c r="N353" s="190">
        <f t="shared" si="48"/>
        <v>4.9281818181802092E-2</v>
      </c>
      <c r="O353" s="191">
        <f t="shared" si="49"/>
        <v>7.8029545454520011E-2</v>
      </c>
      <c r="P353" s="192">
        <f t="shared" si="49"/>
        <v>4.1068181818168445E-3</v>
      </c>
    </row>
    <row r="354" spans="1:16" x14ac:dyDescent="0.3">
      <c r="A354" s="184" t="s">
        <v>129</v>
      </c>
      <c r="B354" s="185">
        <v>281.07</v>
      </c>
      <c r="C354" s="185">
        <v>281.36</v>
      </c>
      <c r="D354" s="185">
        <f t="shared" si="43"/>
        <v>0.29000000000002046</v>
      </c>
      <c r="E354" s="186">
        <v>1400</v>
      </c>
      <c r="F354" s="186">
        <v>55</v>
      </c>
      <c r="G354" s="187">
        <v>0.05</v>
      </c>
      <c r="H354" s="188">
        <f t="shared" si="44"/>
        <v>6.4283333333337866</v>
      </c>
      <c r="I354" s="188">
        <f t="shared" si="45"/>
        <v>0.33833333333335719</v>
      </c>
      <c r="J354" s="189" t="s">
        <v>173</v>
      </c>
      <c r="K354" s="189">
        <f t="shared" si="42"/>
        <v>5</v>
      </c>
      <c r="L354" s="189">
        <f t="shared" si="46"/>
        <v>55</v>
      </c>
      <c r="M354" s="190">
        <f t="shared" si="47"/>
        <v>7.0127272727277674</v>
      </c>
      <c r="N354" s="190">
        <f t="shared" si="48"/>
        <v>0.36909090909093512</v>
      </c>
      <c r="O354" s="191">
        <f t="shared" si="49"/>
        <v>0.58439393939398077</v>
      </c>
      <c r="P354" s="192">
        <f t="shared" si="49"/>
        <v>3.0757575757577926E-2</v>
      </c>
    </row>
    <row r="355" spans="1:16" x14ac:dyDescent="0.3">
      <c r="A355" s="184" t="s">
        <v>129</v>
      </c>
      <c r="B355" s="185">
        <v>281.36</v>
      </c>
      <c r="C355" s="185">
        <v>281.68</v>
      </c>
      <c r="D355" s="185">
        <f t="shared" si="43"/>
        <v>0.31999999999999318</v>
      </c>
      <c r="E355" s="186">
        <v>1400</v>
      </c>
      <c r="F355" s="186">
        <v>55</v>
      </c>
      <c r="G355" s="187">
        <v>0.05</v>
      </c>
      <c r="H355" s="188">
        <f t="shared" si="44"/>
        <v>7.0933333333331818</v>
      </c>
      <c r="I355" s="188">
        <f t="shared" si="45"/>
        <v>0.37333333333332541</v>
      </c>
      <c r="J355" s="189" t="s">
        <v>173</v>
      </c>
      <c r="K355" s="189">
        <f t="shared" si="42"/>
        <v>5</v>
      </c>
      <c r="L355" s="189">
        <f t="shared" si="46"/>
        <v>55</v>
      </c>
      <c r="M355" s="190">
        <f t="shared" si="47"/>
        <v>7.7381818181816522</v>
      </c>
      <c r="N355" s="190">
        <f t="shared" si="48"/>
        <v>0.40727272727271868</v>
      </c>
      <c r="O355" s="191">
        <f t="shared" si="49"/>
        <v>0.64484848484847035</v>
      </c>
      <c r="P355" s="192">
        <f t="shared" si="49"/>
        <v>3.393939393939327E-2</v>
      </c>
    </row>
    <row r="356" spans="1:16" x14ac:dyDescent="0.3">
      <c r="A356" s="184" t="s">
        <v>129</v>
      </c>
      <c r="B356" s="185">
        <v>281.68</v>
      </c>
      <c r="C356" s="185">
        <v>281.83</v>
      </c>
      <c r="D356" s="185">
        <f t="shared" si="43"/>
        <v>0.14999999999997726</v>
      </c>
      <c r="E356" s="186">
        <v>1400</v>
      </c>
      <c r="F356" s="186">
        <v>55</v>
      </c>
      <c r="G356" s="187">
        <v>0.05</v>
      </c>
      <c r="H356" s="188">
        <f t="shared" si="44"/>
        <v>3.3249999999994961</v>
      </c>
      <c r="I356" s="188">
        <f t="shared" si="45"/>
        <v>0.17499999999997348</v>
      </c>
      <c r="J356" s="189" t="s">
        <v>173</v>
      </c>
      <c r="K356" s="189">
        <f t="shared" si="42"/>
        <v>5</v>
      </c>
      <c r="L356" s="189">
        <f t="shared" si="46"/>
        <v>55</v>
      </c>
      <c r="M356" s="190">
        <f t="shared" si="47"/>
        <v>3.6272727272721776</v>
      </c>
      <c r="N356" s="190">
        <f t="shared" si="48"/>
        <v>0.19090909090906197</v>
      </c>
      <c r="O356" s="191">
        <f t="shared" si="49"/>
        <v>0.30227272727268151</v>
      </c>
      <c r="P356" s="192">
        <f t="shared" si="49"/>
        <v>1.5909090909088486E-2</v>
      </c>
    </row>
    <row r="357" spans="1:16" x14ac:dyDescent="0.3">
      <c r="A357" s="184" t="s">
        <v>129</v>
      </c>
      <c r="B357" s="185">
        <v>281.83</v>
      </c>
      <c r="C357" s="185">
        <v>281.83999999999997</v>
      </c>
      <c r="D357" s="185">
        <f t="shared" si="43"/>
        <v>9.9999999999909051E-3</v>
      </c>
      <c r="E357" s="186">
        <v>1400</v>
      </c>
      <c r="F357" s="186">
        <v>55</v>
      </c>
      <c r="G357" s="187">
        <v>0.05</v>
      </c>
      <c r="H357" s="188">
        <f t="shared" si="44"/>
        <v>0.22166666666646506</v>
      </c>
      <c r="I357" s="188">
        <f t="shared" si="45"/>
        <v>1.1666666666656058E-2</v>
      </c>
      <c r="J357" s="189" t="s">
        <v>173</v>
      </c>
      <c r="K357" s="189">
        <f t="shared" si="42"/>
        <v>5</v>
      </c>
      <c r="L357" s="189">
        <f t="shared" si="46"/>
        <v>55</v>
      </c>
      <c r="M357" s="190">
        <f t="shared" si="47"/>
        <v>0.24181818181796186</v>
      </c>
      <c r="N357" s="190">
        <f t="shared" si="48"/>
        <v>1.2727272727261154E-2</v>
      </c>
      <c r="O357" s="191">
        <f t="shared" si="49"/>
        <v>2.0151515151496796E-2</v>
      </c>
      <c r="P357" s="192">
        <f t="shared" si="49"/>
        <v>1.060606060605096E-3</v>
      </c>
    </row>
    <row r="358" spans="1:16" x14ac:dyDescent="0.3">
      <c r="A358" s="184" t="s">
        <v>129</v>
      </c>
      <c r="B358" s="185">
        <v>281.83999999999997</v>
      </c>
      <c r="C358" s="185">
        <v>281.85899999999998</v>
      </c>
      <c r="D358" s="185">
        <f t="shared" si="43"/>
        <v>1.9000000000005457E-2</v>
      </c>
      <c r="E358" s="186">
        <v>970</v>
      </c>
      <c r="F358" s="186">
        <v>55</v>
      </c>
      <c r="G358" s="187">
        <v>0.05</v>
      </c>
      <c r="H358" s="188">
        <f t="shared" si="44"/>
        <v>0.29180833333341716</v>
      </c>
      <c r="I358" s="188">
        <f t="shared" si="45"/>
        <v>1.5358333333337745E-2</v>
      </c>
      <c r="J358" s="189" t="s">
        <v>173</v>
      </c>
      <c r="K358" s="189">
        <f t="shared" si="42"/>
        <v>5</v>
      </c>
      <c r="L358" s="189">
        <f t="shared" si="46"/>
        <v>55</v>
      </c>
      <c r="M358" s="190">
        <f t="shared" si="47"/>
        <v>0.31833636363645507</v>
      </c>
      <c r="N358" s="190">
        <f t="shared" si="48"/>
        <v>1.6754545454550268E-2</v>
      </c>
      <c r="O358" s="191">
        <f t="shared" si="49"/>
        <v>2.6528030303037908E-2</v>
      </c>
      <c r="P358" s="192">
        <f t="shared" si="49"/>
        <v>1.3962121212125235E-3</v>
      </c>
    </row>
    <row r="359" spans="1:16" x14ac:dyDescent="0.3">
      <c r="A359" s="184" t="s">
        <v>129</v>
      </c>
      <c r="B359" s="185">
        <v>281.85899999999998</v>
      </c>
      <c r="C359" s="185">
        <v>281.86</v>
      </c>
      <c r="D359" s="185">
        <f t="shared" si="43"/>
        <v>1.0000000000331966E-3</v>
      </c>
      <c r="E359" s="186">
        <v>970</v>
      </c>
      <c r="F359" s="186">
        <v>55</v>
      </c>
      <c r="G359" s="187">
        <v>0.05</v>
      </c>
      <c r="H359" s="188">
        <f t="shared" si="44"/>
        <v>1.5358333333843177E-2</v>
      </c>
      <c r="I359" s="188">
        <f t="shared" si="45"/>
        <v>8.0833333336016722E-4</v>
      </c>
      <c r="J359" s="189" t="s">
        <v>173</v>
      </c>
      <c r="K359" s="189">
        <f t="shared" si="42"/>
        <v>5</v>
      </c>
      <c r="L359" s="189">
        <f t="shared" si="46"/>
        <v>55</v>
      </c>
      <c r="M359" s="190">
        <f t="shared" si="47"/>
        <v>1.6754545455101647E-2</v>
      </c>
      <c r="N359" s="190">
        <f t="shared" si="48"/>
        <v>8.818181818474551E-4</v>
      </c>
      <c r="O359" s="191">
        <f t="shared" si="49"/>
        <v>1.3962121212584694E-3</v>
      </c>
      <c r="P359" s="192">
        <f t="shared" si="49"/>
        <v>7.3484848487287879E-5</v>
      </c>
    </row>
    <row r="360" spans="1:16" x14ac:dyDescent="0.3">
      <c r="A360" s="184" t="s">
        <v>129</v>
      </c>
      <c r="B360" s="185">
        <v>281.86</v>
      </c>
      <c r="C360" s="185">
        <v>281.97399999999999</v>
      </c>
      <c r="D360" s="185">
        <f t="shared" si="43"/>
        <v>0.1139999999999759</v>
      </c>
      <c r="E360" s="186">
        <v>970</v>
      </c>
      <c r="F360" s="186">
        <v>55</v>
      </c>
      <c r="G360" s="187">
        <v>0.05</v>
      </c>
      <c r="H360" s="188">
        <f t="shared" si="44"/>
        <v>1.7508499999996299</v>
      </c>
      <c r="I360" s="188">
        <f t="shared" si="45"/>
        <v>9.2149999999980539E-2</v>
      </c>
      <c r="J360" s="189" t="s">
        <v>173</v>
      </c>
      <c r="K360" s="189">
        <f t="shared" si="42"/>
        <v>5</v>
      </c>
      <c r="L360" s="189">
        <f t="shared" si="46"/>
        <v>55</v>
      </c>
      <c r="M360" s="190">
        <f t="shared" si="47"/>
        <v>1.9100181818177777</v>
      </c>
      <c r="N360" s="190">
        <f t="shared" si="48"/>
        <v>0.1005272727272515</v>
      </c>
      <c r="O360" s="191">
        <f t="shared" si="49"/>
        <v>0.15916818181814785</v>
      </c>
      <c r="P360" s="192">
        <f t="shared" si="49"/>
        <v>8.3772727272709568E-3</v>
      </c>
    </row>
    <row r="361" spans="1:16" x14ac:dyDescent="0.3">
      <c r="A361" s="184" t="s">
        <v>129</v>
      </c>
      <c r="B361" s="185">
        <v>281.97399999999999</v>
      </c>
      <c r="C361" s="185">
        <v>281.98</v>
      </c>
      <c r="D361" s="185">
        <f t="shared" si="43"/>
        <v>6.0000000000286491E-3</v>
      </c>
      <c r="E361" s="186">
        <v>970</v>
      </c>
      <c r="F361" s="186">
        <v>55</v>
      </c>
      <c r="G361" s="187">
        <v>0.05</v>
      </c>
      <c r="H361" s="188">
        <f t="shared" si="44"/>
        <v>9.2150000000440005E-2</v>
      </c>
      <c r="I361" s="188">
        <f t="shared" si="45"/>
        <v>4.8500000000231578E-3</v>
      </c>
      <c r="J361" s="189" t="s">
        <v>173</v>
      </c>
      <c r="K361" s="189">
        <f t="shared" si="42"/>
        <v>5</v>
      </c>
      <c r="L361" s="189">
        <f t="shared" si="46"/>
        <v>55</v>
      </c>
      <c r="M361" s="190">
        <f t="shared" si="47"/>
        <v>0.10052727272775273</v>
      </c>
      <c r="N361" s="190">
        <f t="shared" si="48"/>
        <v>5.2909090909343546E-3</v>
      </c>
      <c r="O361" s="191">
        <f t="shared" si="49"/>
        <v>8.377272727312729E-3</v>
      </c>
      <c r="P361" s="192">
        <f t="shared" si="49"/>
        <v>4.4090909091119672E-4</v>
      </c>
    </row>
    <row r="362" spans="1:16" x14ac:dyDescent="0.3">
      <c r="A362" s="184" t="s">
        <v>129</v>
      </c>
      <c r="B362" s="185">
        <v>281.98</v>
      </c>
      <c r="C362" s="185">
        <v>282.02999999999997</v>
      </c>
      <c r="D362" s="185">
        <f t="shared" si="43"/>
        <v>4.9999999999954525E-2</v>
      </c>
      <c r="E362" s="186">
        <v>970</v>
      </c>
      <c r="F362" s="186">
        <v>55</v>
      </c>
      <c r="G362" s="187">
        <v>0.05</v>
      </c>
      <c r="H362" s="188">
        <f t="shared" si="44"/>
        <v>0.76791666666596825</v>
      </c>
      <c r="I362" s="188">
        <f t="shared" si="45"/>
        <v>4.0416666666629908E-2</v>
      </c>
      <c r="J362" s="189" t="s">
        <v>173</v>
      </c>
      <c r="K362" s="189">
        <f t="shared" si="42"/>
        <v>5</v>
      </c>
      <c r="L362" s="189">
        <f t="shared" si="46"/>
        <v>55</v>
      </c>
      <c r="M362" s="190">
        <f t="shared" si="47"/>
        <v>0.83772727272651082</v>
      </c>
      <c r="N362" s="190">
        <f t="shared" si="48"/>
        <v>4.409090909086899E-2</v>
      </c>
      <c r="O362" s="191">
        <f t="shared" si="49"/>
        <v>6.9810606060542568E-2</v>
      </c>
      <c r="P362" s="192">
        <f t="shared" si="49"/>
        <v>3.6742424242390825E-3</v>
      </c>
    </row>
    <row r="363" spans="1:16" x14ac:dyDescent="0.3">
      <c r="A363" s="184" t="s">
        <v>129</v>
      </c>
      <c r="B363" s="185">
        <v>282.02999999999997</v>
      </c>
      <c r="C363" s="185">
        <v>282.04000000000002</v>
      </c>
      <c r="D363" s="185">
        <f t="shared" si="43"/>
        <v>1.0000000000047748E-2</v>
      </c>
      <c r="E363" s="186">
        <v>970</v>
      </c>
      <c r="F363" s="186">
        <v>55</v>
      </c>
      <c r="G363" s="187">
        <v>0.05</v>
      </c>
      <c r="H363" s="188">
        <f t="shared" si="44"/>
        <v>0.15358333333406668</v>
      </c>
      <c r="I363" s="188">
        <f t="shared" si="45"/>
        <v>8.0833333333719306E-3</v>
      </c>
      <c r="J363" s="189" t="s">
        <v>173</v>
      </c>
      <c r="K363" s="189">
        <f t="shared" si="42"/>
        <v>5</v>
      </c>
      <c r="L363" s="189">
        <f t="shared" si="46"/>
        <v>55</v>
      </c>
      <c r="M363" s="190">
        <f t="shared" si="47"/>
        <v>0.16754545454625455</v>
      </c>
      <c r="N363" s="190">
        <f t="shared" si="48"/>
        <v>8.818181818223924E-3</v>
      </c>
      <c r="O363" s="191">
        <f t="shared" si="49"/>
        <v>1.3962121212187872E-2</v>
      </c>
      <c r="P363" s="192">
        <f t="shared" si="49"/>
        <v>7.3484848485199337E-4</v>
      </c>
    </row>
    <row r="364" spans="1:16" x14ac:dyDescent="0.3">
      <c r="A364" s="184" t="s">
        <v>129</v>
      </c>
      <c r="B364" s="185">
        <v>282.04000000000002</v>
      </c>
      <c r="C364" s="185">
        <v>282.05</v>
      </c>
      <c r="D364" s="185">
        <f t="shared" si="43"/>
        <v>9.9999999999909051E-3</v>
      </c>
      <c r="E364" s="186">
        <v>970</v>
      </c>
      <c r="F364" s="186">
        <v>55</v>
      </c>
      <c r="G364" s="187">
        <v>0.05</v>
      </c>
      <c r="H364" s="188">
        <f t="shared" si="44"/>
        <v>0.15358333333319366</v>
      </c>
      <c r="I364" s="188">
        <f t="shared" si="45"/>
        <v>8.083333333325983E-3</v>
      </c>
      <c r="J364" s="189" t="s">
        <v>173</v>
      </c>
      <c r="K364" s="189">
        <f t="shared" si="42"/>
        <v>5</v>
      </c>
      <c r="L364" s="189">
        <f t="shared" si="46"/>
        <v>55</v>
      </c>
      <c r="M364" s="190">
        <f t="shared" si="47"/>
        <v>0.16754545454530217</v>
      </c>
      <c r="N364" s="190">
        <f t="shared" si="48"/>
        <v>8.8181818181737991E-3</v>
      </c>
      <c r="O364" s="191">
        <f t="shared" si="49"/>
        <v>1.3962121212108519E-2</v>
      </c>
      <c r="P364" s="192">
        <f t="shared" si="49"/>
        <v>7.3484848484781616E-4</v>
      </c>
    </row>
    <row r="365" spans="1:16" x14ac:dyDescent="0.3">
      <c r="A365" s="184" t="s">
        <v>129</v>
      </c>
      <c r="B365" s="185">
        <v>282.05</v>
      </c>
      <c r="C365" s="185">
        <v>282.178</v>
      </c>
      <c r="D365" s="185">
        <f t="shared" si="43"/>
        <v>0.1279999999999859</v>
      </c>
      <c r="E365" s="186">
        <v>970</v>
      </c>
      <c r="F365" s="186">
        <v>55</v>
      </c>
      <c r="G365" s="187">
        <v>0.05</v>
      </c>
      <c r="H365" s="188">
        <f t="shared" si="44"/>
        <v>1.9658666666664502</v>
      </c>
      <c r="I365" s="188">
        <f t="shared" si="45"/>
        <v>0.10346666666665527</v>
      </c>
      <c r="J365" s="189" t="s">
        <v>173</v>
      </c>
      <c r="K365" s="189">
        <f t="shared" si="42"/>
        <v>5</v>
      </c>
      <c r="L365" s="189">
        <f t="shared" si="46"/>
        <v>55</v>
      </c>
      <c r="M365" s="190">
        <f t="shared" si="47"/>
        <v>2.1445818181815821</v>
      </c>
      <c r="N365" s="190">
        <f t="shared" si="48"/>
        <v>0.11287272727271484</v>
      </c>
      <c r="O365" s="191">
        <f t="shared" si="49"/>
        <v>0.17871515151513195</v>
      </c>
      <c r="P365" s="192">
        <f t="shared" si="49"/>
        <v>9.4060606060595714E-3</v>
      </c>
    </row>
    <row r="366" spans="1:16" x14ac:dyDescent="0.3">
      <c r="A366" s="184" t="s">
        <v>129</v>
      </c>
      <c r="B366" s="185">
        <v>282.178</v>
      </c>
      <c r="C366" s="185">
        <v>282.22000000000003</v>
      </c>
      <c r="D366" s="185">
        <f t="shared" si="43"/>
        <v>4.2000000000030013E-2</v>
      </c>
      <c r="E366" s="186">
        <v>970</v>
      </c>
      <c r="F366" s="186">
        <v>55</v>
      </c>
      <c r="G366" s="187">
        <v>0.05</v>
      </c>
      <c r="H366" s="188">
        <f t="shared" si="44"/>
        <v>0.64505000000046098</v>
      </c>
      <c r="I366" s="188">
        <f t="shared" si="45"/>
        <v>3.3950000000024259E-2</v>
      </c>
      <c r="J366" s="189" t="s">
        <v>173</v>
      </c>
      <c r="K366" s="189">
        <f t="shared" si="42"/>
        <v>5</v>
      </c>
      <c r="L366" s="189">
        <f t="shared" si="46"/>
        <v>55</v>
      </c>
      <c r="M366" s="190">
        <f t="shared" si="47"/>
        <v>0.70369090909141196</v>
      </c>
      <c r="N366" s="190">
        <f t="shared" si="48"/>
        <v>3.7036363636390103E-2</v>
      </c>
      <c r="O366" s="191">
        <f t="shared" si="49"/>
        <v>5.8640909090950988E-2</v>
      </c>
      <c r="P366" s="192">
        <f t="shared" si="49"/>
        <v>3.0863636363658437E-3</v>
      </c>
    </row>
    <row r="367" spans="1:16" x14ac:dyDescent="0.3">
      <c r="A367" s="184" t="s">
        <v>129</v>
      </c>
      <c r="B367" s="185">
        <v>282.22000000000003</v>
      </c>
      <c r="C367" s="185">
        <v>282.26</v>
      </c>
      <c r="D367" s="185">
        <f t="shared" si="43"/>
        <v>3.999999999996362E-2</v>
      </c>
      <c r="E367" s="186">
        <v>1279</v>
      </c>
      <c r="F367" s="186">
        <v>55</v>
      </c>
      <c r="G367" s="187">
        <v>0.05</v>
      </c>
      <c r="H367" s="188">
        <f t="shared" si="44"/>
        <v>0.81003333333259653</v>
      </c>
      <c r="I367" s="188">
        <f t="shared" si="45"/>
        <v>4.2633333333294561E-2</v>
      </c>
      <c r="J367" s="189" t="s">
        <v>173</v>
      </c>
      <c r="K367" s="189">
        <f t="shared" ref="K367:K430" si="50">VLOOKUP(J367,SD,2,FALSE)</f>
        <v>5</v>
      </c>
      <c r="L367" s="189">
        <f t="shared" si="46"/>
        <v>55</v>
      </c>
      <c r="M367" s="190">
        <f t="shared" si="47"/>
        <v>0.88367272727192347</v>
      </c>
      <c r="N367" s="190">
        <f t="shared" si="48"/>
        <v>4.650909090904861E-2</v>
      </c>
      <c r="O367" s="191">
        <f t="shared" si="49"/>
        <v>7.3639393939326947E-2</v>
      </c>
      <c r="P367" s="192">
        <f t="shared" si="49"/>
        <v>3.8757575757540491E-3</v>
      </c>
    </row>
    <row r="368" spans="1:16" x14ac:dyDescent="0.3">
      <c r="A368" s="184" t="s">
        <v>129</v>
      </c>
      <c r="B368" s="185">
        <v>282.26</v>
      </c>
      <c r="C368" s="185">
        <v>282.27100000000002</v>
      </c>
      <c r="D368" s="185">
        <f t="shared" si="43"/>
        <v>1.1000000000024102E-2</v>
      </c>
      <c r="E368" s="186">
        <v>1730</v>
      </c>
      <c r="F368" s="186">
        <v>55</v>
      </c>
      <c r="G368" s="187">
        <v>0.05</v>
      </c>
      <c r="H368" s="188">
        <f t="shared" si="44"/>
        <v>0.30130833333399354</v>
      </c>
      <c r="I368" s="188">
        <f t="shared" si="45"/>
        <v>1.5858333333368082E-2</v>
      </c>
      <c r="J368" s="189" t="s">
        <v>173</v>
      </c>
      <c r="K368" s="189">
        <f t="shared" si="50"/>
        <v>5</v>
      </c>
      <c r="L368" s="189">
        <f t="shared" si="46"/>
        <v>55</v>
      </c>
      <c r="M368" s="190">
        <f t="shared" si="47"/>
        <v>0.32870000000072019</v>
      </c>
      <c r="N368" s="190">
        <f t="shared" si="48"/>
        <v>1.7300000000037907E-2</v>
      </c>
      <c r="O368" s="191">
        <f t="shared" si="49"/>
        <v>2.7391666666726655E-2</v>
      </c>
      <c r="P368" s="192">
        <f t="shared" si="49"/>
        <v>1.4416666666698247E-3</v>
      </c>
    </row>
    <row r="369" spans="1:16" x14ac:dyDescent="0.3">
      <c r="A369" s="184" t="s">
        <v>129</v>
      </c>
      <c r="B369" s="185">
        <v>282.27100000000002</v>
      </c>
      <c r="C369" s="185">
        <v>282.31400000000002</v>
      </c>
      <c r="D369" s="185">
        <f t="shared" si="43"/>
        <v>4.3000000000006366E-2</v>
      </c>
      <c r="E369" s="186">
        <v>1730</v>
      </c>
      <c r="F369" s="186">
        <v>55</v>
      </c>
      <c r="G369" s="187">
        <v>0.05</v>
      </c>
      <c r="H369" s="188">
        <f t="shared" si="44"/>
        <v>1.177841666666841</v>
      </c>
      <c r="I369" s="188">
        <f t="shared" si="45"/>
        <v>6.1991666666675847E-2</v>
      </c>
      <c r="J369" s="189" t="s">
        <v>173</v>
      </c>
      <c r="K369" s="189">
        <f t="shared" si="50"/>
        <v>5</v>
      </c>
      <c r="L369" s="189">
        <f t="shared" si="46"/>
        <v>55</v>
      </c>
      <c r="M369" s="190">
        <f t="shared" si="47"/>
        <v>1.2849181818183721</v>
      </c>
      <c r="N369" s="190">
        <f t="shared" si="48"/>
        <v>6.7627272727282736E-2</v>
      </c>
      <c r="O369" s="191">
        <f t="shared" si="49"/>
        <v>0.10707651515153116</v>
      </c>
      <c r="P369" s="192">
        <f t="shared" si="49"/>
        <v>5.6356060606068889E-3</v>
      </c>
    </row>
    <row r="370" spans="1:16" x14ac:dyDescent="0.3">
      <c r="A370" s="184" t="s">
        <v>129</v>
      </c>
      <c r="B370" s="185">
        <v>282.31400000000002</v>
      </c>
      <c r="C370" s="185">
        <v>282.36</v>
      </c>
      <c r="D370" s="185">
        <f t="shared" si="43"/>
        <v>4.5999999999992269E-2</v>
      </c>
      <c r="E370" s="186">
        <v>1730</v>
      </c>
      <c r="F370" s="186">
        <v>55</v>
      </c>
      <c r="G370" s="187">
        <v>0.05</v>
      </c>
      <c r="H370" s="188">
        <f t="shared" si="44"/>
        <v>1.260016666666455</v>
      </c>
      <c r="I370" s="188">
        <f t="shared" si="45"/>
        <v>6.6316666666655519E-2</v>
      </c>
      <c r="J370" s="189" t="s">
        <v>173</v>
      </c>
      <c r="K370" s="189">
        <f t="shared" si="50"/>
        <v>5</v>
      </c>
      <c r="L370" s="189">
        <f t="shared" si="46"/>
        <v>55</v>
      </c>
      <c r="M370" s="190">
        <f t="shared" si="47"/>
        <v>1.3745636363634053</v>
      </c>
      <c r="N370" s="190">
        <f t="shared" si="48"/>
        <v>7.2345454545442389E-2</v>
      </c>
      <c r="O370" s="191">
        <f t="shared" si="49"/>
        <v>0.11454696969695033</v>
      </c>
      <c r="P370" s="192">
        <f t="shared" si="49"/>
        <v>6.0287878787868704E-3</v>
      </c>
    </row>
    <row r="371" spans="1:16" x14ac:dyDescent="0.3">
      <c r="A371" s="184" t="s">
        <v>129</v>
      </c>
      <c r="B371" s="185">
        <v>282.36</v>
      </c>
      <c r="C371" s="185">
        <v>282.36799999999999</v>
      </c>
      <c r="D371" s="185">
        <f t="shared" si="43"/>
        <v>7.9999999999813554E-3</v>
      </c>
      <c r="E371" s="186">
        <v>1730</v>
      </c>
      <c r="F371" s="186">
        <v>55</v>
      </c>
      <c r="G371" s="187">
        <v>0.05</v>
      </c>
      <c r="H371" s="188">
        <f t="shared" si="44"/>
        <v>0.21913333333282262</v>
      </c>
      <c r="I371" s="188">
        <f t="shared" si="45"/>
        <v>1.1533333333306453E-2</v>
      </c>
      <c r="J371" s="189" t="s">
        <v>173</v>
      </c>
      <c r="K371" s="189">
        <f t="shared" si="50"/>
        <v>5</v>
      </c>
      <c r="L371" s="189">
        <f t="shared" si="46"/>
        <v>55</v>
      </c>
      <c r="M371" s="190">
        <f t="shared" si="47"/>
        <v>0.23905454545398833</v>
      </c>
      <c r="N371" s="190">
        <f t="shared" si="48"/>
        <v>1.2581818181788858E-2</v>
      </c>
      <c r="O371" s="191">
        <f t="shared" si="49"/>
        <v>1.992121212116571E-2</v>
      </c>
      <c r="P371" s="192">
        <f t="shared" si="49"/>
        <v>1.0484848484824047E-3</v>
      </c>
    </row>
    <row r="372" spans="1:16" x14ac:dyDescent="0.3">
      <c r="A372" s="184" t="s">
        <v>129</v>
      </c>
      <c r="B372" s="185">
        <v>282.36799999999999</v>
      </c>
      <c r="C372" s="185">
        <v>282.50799999999998</v>
      </c>
      <c r="D372" s="185">
        <f t="shared" si="43"/>
        <v>0.13999999999998636</v>
      </c>
      <c r="E372" s="186">
        <v>1730</v>
      </c>
      <c r="F372" s="186">
        <v>55</v>
      </c>
      <c r="G372" s="187">
        <v>0.05</v>
      </c>
      <c r="H372" s="188">
        <f t="shared" si="44"/>
        <v>3.8348333333329596</v>
      </c>
      <c r="I372" s="188">
        <f t="shared" si="45"/>
        <v>0.20183333333331369</v>
      </c>
      <c r="J372" s="189" t="s">
        <v>173</v>
      </c>
      <c r="K372" s="189">
        <f t="shared" si="50"/>
        <v>5</v>
      </c>
      <c r="L372" s="189">
        <f t="shared" si="46"/>
        <v>55</v>
      </c>
      <c r="M372" s="190">
        <f t="shared" si="47"/>
        <v>4.1834545454541381</v>
      </c>
      <c r="N372" s="190">
        <f t="shared" si="48"/>
        <v>0.22018181818179675</v>
      </c>
      <c r="O372" s="191">
        <f t="shared" si="49"/>
        <v>0.34862121212117847</v>
      </c>
      <c r="P372" s="192">
        <f t="shared" si="49"/>
        <v>1.834848484848306E-2</v>
      </c>
    </row>
    <row r="373" spans="1:16" x14ac:dyDescent="0.3">
      <c r="A373" s="184" t="s">
        <v>129</v>
      </c>
      <c r="B373" s="185">
        <v>282.50799999999998</v>
      </c>
      <c r="C373" s="185">
        <v>282.67</v>
      </c>
      <c r="D373" s="185">
        <f t="shared" si="43"/>
        <v>0.16200000000003456</v>
      </c>
      <c r="E373" s="186">
        <v>1730</v>
      </c>
      <c r="F373" s="186">
        <v>55</v>
      </c>
      <c r="G373" s="187">
        <v>0.05</v>
      </c>
      <c r="H373" s="188">
        <f t="shared" si="44"/>
        <v>4.4374500000009469</v>
      </c>
      <c r="I373" s="188">
        <f t="shared" si="45"/>
        <v>0.23355000000004986</v>
      </c>
      <c r="J373" s="189" t="s">
        <v>173</v>
      </c>
      <c r="K373" s="189">
        <f t="shared" si="50"/>
        <v>5</v>
      </c>
      <c r="L373" s="189">
        <f t="shared" si="46"/>
        <v>55</v>
      </c>
      <c r="M373" s="190">
        <f t="shared" si="47"/>
        <v>4.8408545454555769</v>
      </c>
      <c r="N373" s="190">
        <f t="shared" si="48"/>
        <v>0.25478181818187257</v>
      </c>
      <c r="O373" s="191">
        <f t="shared" si="49"/>
        <v>0.40340454545463</v>
      </c>
      <c r="P373" s="192">
        <f t="shared" si="49"/>
        <v>2.1231818181822709E-2</v>
      </c>
    </row>
    <row r="374" spans="1:16" x14ac:dyDescent="0.3">
      <c r="A374" s="184" t="s">
        <v>129</v>
      </c>
      <c r="B374" s="185">
        <v>282.67</v>
      </c>
      <c r="C374" s="185">
        <v>282.77999999999997</v>
      </c>
      <c r="D374" s="185">
        <f t="shared" si="43"/>
        <v>0.1099999999999568</v>
      </c>
      <c r="E374" s="186">
        <v>1730</v>
      </c>
      <c r="F374" s="186">
        <v>55</v>
      </c>
      <c r="G374" s="187">
        <v>0.05</v>
      </c>
      <c r="H374" s="188">
        <f t="shared" si="44"/>
        <v>3.0130833333321498</v>
      </c>
      <c r="I374" s="188">
        <f t="shared" si="45"/>
        <v>0.15858333333327104</v>
      </c>
      <c r="J374" s="189" t="s">
        <v>173</v>
      </c>
      <c r="K374" s="189">
        <f t="shared" si="50"/>
        <v>5</v>
      </c>
      <c r="L374" s="189">
        <f t="shared" si="46"/>
        <v>55</v>
      </c>
      <c r="M374" s="190">
        <f t="shared" si="47"/>
        <v>3.286999999998709</v>
      </c>
      <c r="N374" s="190">
        <f t="shared" si="48"/>
        <v>0.17299999999993207</v>
      </c>
      <c r="O374" s="191">
        <f t="shared" si="49"/>
        <v>0.27391666666655912</v>
      </c>
      <c r="P374" s="192">
        <f t="shared" si="49"/>
        <v>1.4416666666661027E-2</v>
      </c>
    </row>
    <row r="375" spans="1:16" x14ac:dyDescent="0.3">
      <c r="A375" s="184" t="s">
        <v>129</v>
      </c>
      <c r="B375" s="185">
        <v>282.77999999999997</v>
      </c>
      <c r="C375" s="185">
        <v>282.86</v>
      </c>
      <c r="D375" s="185">
        <f t="shared" si="43"/>
        <v>8.0000000000040927E-2</v>
      </c>
      <c r="E375" s="186">
        <v>2150</v>
      </c>
      <c r="F375" s="186">
        <v>55</v>
      </c>
      <c r="G375" s="187">
        <v>0.05</v>
      </c>
      <c r="H375" s="188">
        <f t="shared" si="44"/>
        <v>2.7233333333347267</v>
      </c>
      <c r="I375" s="188">
        <f t="shared" si="45"/>
        <v>0.14333333333340667</v>
      </c>
      <c r="J375" s="189" t="s">
        <v>173</v>
      </c>
      <c r="K375" s="189">
        <f t="shared" si="50"/>
        <v>5</v>
      </c>
      <c r="L375" s="189">
        <f t="shared" si="46"/>
        <v>55</v>
      </c>
      <c r="M375" s="190">
        <f t="shared" si="47"/>
        <v>2.9709090909106108</v>
      </c>
      <c r="N375" s="190">
        <f t="shared" si="48"/>
        <v>0.15636363636371636</v>
      </c>
      <c r="O375" s="191">
        <f t="shared" si="49"/>
        <v>0.24757575757588413</v>
      </c>
      <c r="P375" s="192">
        <f t="shared" si="49"/>
        <v>1.3030303030309692E-2</v>
      </c>
    </row>
    <row r="376" spans="1:16" x14ac:dyDescent="0.3">
      <c r="A376" s="184" t="s">
        <v>129</v>
      </c>
      <c r="B376" s="185">
        <v>282.86</v>
      </c>
      <c r="C376" s="185">
        <v>283.23</v>
      </c>
      <c r="D376" s="185">
        <f t="shared" si="43"/>
        <v>0.37000000000000455</v>
      </c>
      <c r="E376" s="186">
        <v>2150</v>
      </c>
      <c r="F376" s="186">
        <v>55</v>
      </c>
      <c r="G376" s="187">
        <v>0.05</v>
      </c>
      <c r="H376" s="188">
        <f t="shared" si="44"/>
        <v>12.59541666666682</v>
      </c>
      <c r="I376" s="188">
        <f t="shared" si="45"/>
        <v>0.66291666666667481</v>
      </c>
      <c r="J376" s="189" t="s">
        <v>173</v>
      </c>
      <c r="K376" s="189">
        <f t="shared" si="50"/>
        <v>5</v>
      </c>
      <c r="L376" s="189">
        <f t="shared" si="46"/>
        <v>55</v>
      </c>
      <c r="M376" s="190">
        <f t="shared" si="47"/>
        <v>13.740454545454714</v>
      </c>
      <c r="N376" s="190">
        <f t="shared" si="48"/>
        <v>0.72318181818182703</v>
      </c>
      <c r="O376" s="191">
        <f t="shared" si="49"/>
        <v>1.1450378787878943</v>
      </c>
      <c r="P376" s="192">
        <f t="shared" si="49"/>
        <v>6.0265151515152215E-2</v>
      </c>
    </row>
    <row r="377" spans="1:16" x14ac:dyDescent="0.3">
      <c r="A377" s="184" t="s">
        <v>129</v>
      </c>
      <c r="B377" s="185">
        <v>283.23</v>
      </c>
      <c r="C377" s="185">
        <v>283.25</v>
      </c>
      <c r="D377" s="185">
        <f t="shared" si="43"/>
        <v>1.999999999998181E-2</v>
      </c>
      <c r="E377" s="186">
        <v>2150</v>
      </c>
      <c r="F377" s="186">
        <v>55</v>
      </c>
      <c r="G377" s="187">
        <v>0.05</v>
      </c>
      <c r="H377" s="188">
        <f t="shared" si="44"/>
        <v>0.68083333333271412</v>
      </c>
      <c r="I377" s="188">
        <f t="shared" si="45"/>
        <v>3.5833333333300743E-2</v>
      </c>
      <c r="J377" s="189" t="s">
        <v>173</v>
      </c>
      <c r="K377" s="189">
        <f t="shared" si="50"/>
        <v>5</v>
      </c>
      <c r="L377" s="189">
        <f t="shared" si="46"/>
        <v>55</v>
      </c>
      <c r="M377" s="190">
        <f t="shared" si="47"/>
        <v>0.74272727272659722</v>
      </c>
      <c r="N377" s="190">
        <f t="shared" si="48"/>
        <v>3.9090909090873538E-2</v>
      </c>
      <c r="O377" s="191">
        <f t="shared" si="49"/>
        <v>6.1893939393883102E-2</v>
      </c>
      <c r="P377" s="192">
        <f t="shared" si="49"/>
        <v>3.2575757575727948E-3</v>
      </c>
    </row>
    <row r="378" spans="1:16" x14ac:dyDescent="0.3">
      <c r="A378" s="184" t="s">
        <v>129</v>
      </c>
      <c r="B378" s="185">
        <v>283.25</v>
      </c>
      <c r="C378" s="185">
        <v>283.27999999999997</v>
      </c>
      <c r="D378" s="185">
        <f t="shared" si="43"/>
        <v>2.9999999999972715E-2</v>
      </c>
      <c r="E378" s="186">
        <v>2150</v>
      </c>
      <c r="F378" s="186">
        <v>55</v>
      </c>
      <c r="G378" s="187">
        <v>0.05</v>
      </c>
      <c r="H378" s="188">
        <f t="shared" si="44"/>
        <v>1.0212499999990712</v>
      </c>
      <c r="I378" s="188">
        <f t="shared" si="45"/>
        <v>5.3749999999951122E-2</v>
      </c>
      <c r="J378" s="189" t="s">
        <v>173</v>
      </c>
      <c r="K378" s="189">
        <f t="shared" si="50"/>
        <v>5</v>
      </c>
      <c r="L378" s="189">
        <f t="shared" si="46"/>
        <v>55</v>
      </c>
      <c r="M378" s="190">
        <f t="shared" si="47"/>
        <v>1.1140909090898956</v>
      </c>
      <c r="N378" s="190">
        <f t="shared" si="48"/>
        <v>5.8636363636310314E-2</v>
      </c>
      <c r="O378" s="191">
        <f t="shared" si="49"/>
        <v>9.2840909090824431E-2</v>
      </c>
      <c r="P378" s="192">
        <f t="shared" si="49"/>
        <v>4.8863636363591922E-3</v>
      </c>
    </row>
    <row r="379" spans="1:16" x14ac:dyDescent="0.3">
      <c r="A379" s="184" t="s">
        <v>129</v>
      </c>
      <c r="B379" s="185">
        <v>283.27999999999997</v>
      </c>
      <c r="C379" s="185">
        <v>283.29000000000002</v>
      </c>
      <c r="D379" s="185">
        <f t="shared" si="43"/>
        <v>1.0000000000047748E-2</v>
      </c>
      <c r="E379" s="186">
        <v>2150</v>
      </c>
      <c r="F379" s="186">
        <v>55</v>
      </c>
      <c r="G379" s="187">
        <v>0.05</v>
      </c>
      <c r="H379" s="188">
        <f t="shared" si="44"/>
        <v>0.34041666666829212</v>
      </c>
      <c r="I379" s="188">
        <f t="shared" si="45"/>
        <v>1.7916666666752217E-2</v>
      </c>
      <c r="J379" s="189" t="s">
        <v>173</v>
      </c>
      <c r="K379" s="189">
        <f t="shared" si="50"/>
        <v>5</v>
      </c>
      <c r="L379" s="189">
        <f t="shared" si="46"/>
        <v>55</v>
      </c>
      <c r="M379" s="190">
        <f t="shared" si="47"/>
        <v>0.37136363636540959</v>
      </c>
      <c r="N379" s="190">
        <f t="shared" si="48"/>
        <v>1.9545454545547871E-2</v>
      </c>
      <c r="O379" s="191">
        <f t="shared" si="49"/>
        <v>3.0946969697117466E-2</v>
      </c>
      <c r="P379" s="192">
        <f t="shared" si="49"/>
        <v>1.6287878787956539E-3</v>
      </c>
    </row>
    <row r="380" spans="1:16" x14ac:dyDescent="0.3">
      <c r="A380" s="184" t="s">
        <v>129</v>
      </c>
      <c r="B380" s="185">
        <v>283.29000000000002</v>
      </c>
      <c r="C380" s="185">
        <v>283.3</v>
      </c>
      <c r="D380" s="185">
        <f t="shared" si="43"/>
        <v>9.9999999999909051E-3</v>
      </c>
      <c r="E380" s="186">
        <v>2150</v>
      </c>
      <c r="F380" s="186">
        <v>55</v>
      </c>
      <c r="G380" s="187">
        <v>0.05</v>
      </c>
      <c r="H380" s="188">
        <f t="shared" si="44"/>
        <v>0.34041666666635706</v>
      </c>
      <c r="I380" s="188">
        <f t="shared" si="45"/>
        <v>1.7916666666650372E-2</v>
      </c>
      <c r="J380" s="189" t="s">
        <v>173</v>
      </c>
      <c r="K380" s="189">
        <f t="shared" si="50"/>
        <v>5</v>
      </c>
      <c r="L380" s="189">
        <f t="shared" si="46"/>
        <v>55</v>
      </c>
      <c r="M380" s="190">
        <f t="shared" si="47"/>
        <v>0.37136363636329861</v>
      </c>
      <c r="N380" s="190">
        <f t="shared" si="48"/>
        <v>1.9545454545436769E-2</v>
      </c>
      <c r="O380" s="191">
        <f t="shared" si="49"/>
        <v>3.0946969696941551E-2</v>
      </c>
      <c r="P380" s="192">
        <f t="shared" si="49"/>
        <v>1.6287878787863974E-3</v>
      </c>
    </row>
    <row r="381" spans="1:16" x14ac:dyDescent="0.3">
      <c r="A381" s="184" t="s">
        <v>129</v>
      </c>
      <c r="B381" s="185">
        <v>283.3</v>
      </c>
      <c r="C381" s="185">
        <v>283.36</v>
      </c>
      <c r="D381" s="185">
        <f t="shared" si="43"/>
        <v>6.0000000000002274E-2</v>
      </c>
      <c r="E381" s="186">
        <v>2150</v>
      </c>
      <c r="F381" s="186">
        <v>55</v>
      </c>
      <c r="G381" s="187">
        <v>0.05</v>
      </c>
      <c r="H381" s="188">
        <f t="shared" si="44"/>
        <v>2.0425000000000773</v>
      </c>
      <c r="I381" s="188">
        <f t="shared" si="45"/>
        <v>0.10750000000000408</v>
      </c>
      <c r="J381" s="189" t="s">
        <v>173</v>
      </c>
      <c r="K381" s="189">
        <f t="shared" si="50"/>
        <v>5</v>
      </c>
      <c r="L381" s="189">
        <f t="shared" si="46"/>
        <v>55</v>
      </c>
      <c r="M381" s="190">
        <f t="shared" si="47"/>
        <v>2.2281818181819024</v>
      </c>
      <c r="N381" s="190">
        <f t="shared" si="48"/>
        <v>0.11727272727273172</v>
      </c>
      <c r="O381" s="191">
        <f t="shared" si="49"/>
        <v>0.18568181818182516</v>
      </c>
      <c r="P381" s="192">
        <f t="shared" si="49"/>
        <v>9.772727272727641E-3</v>
      </c>
    </row>
    <row r="382" spans="1:16" x14ac:dyDescent="0.3">
      <c r="A382" s="184" t="s">
        <v>129</v>
      </c>
      <c r="B382" s="185">
        <v>283.36</v>
      </c>
      <c r="C382" s="185">
        <v>283.45</v>
      </c>
      <c r="D382" s="185">
        <f t="shared" si="43"/>
        <v>8.9999999999974989E-2</v>
      </c>
      <c r="E382" s="186">
        <v>2150</v>
      </c>
      <c r="F382" s="186">
        <v>55</v>
      </c>
      <c r="G382" s="187">
        <v>0.05</v>
      </c>
      <c r="H382" s="188">
        <f t="shared" si="44"/>
        <v>3.0637499999991484</v>
      </c>
      <c r="I382" s="188">
        <f t="shared" si="45"/>
        <v>0.16124999999995518</v>
      </c>
      <c r="J382" s="189" t="s">
        <v>173</v>
      </c>
      <c r="K382" s="189">
        <f t="shared" si="50"/>
        <v>5</v>
      </c>
      <c r="L382" s="189">
        <f t="shared" si="46"/>
        <v>55</v>
      </c>
      <c r="M382" s="190">
        <f t="shared" si="47"/>
        <v>3.3422727272717982</v>
      </c>
      <c r="N382" s="190">
        <f t="shared" si="48"/>
        <v>0.17590909090904203</v>
      </c>
      <c r="O382" s="191">
        <f t="shared" si="49"/>
        <v>0.27852272727264982</v>
      </c>
      <c r="P382" s="192">
        <f t="shared" si="49"/>
        <v>1.4659090909086847E-2</v>
      </c>
    </row>
    <row r="383" spans="1:16" x14ac:dyDescent="0.3">
      <c r="A383" s="184" t="s">
        <v>129</v>
      </c>
      <c r="B383" s="185">
        <v>283.45</v>
      </c>
      <c r="C383" s="185">
        <v>283.48</v>
      </c>
      <c r="D383" s="185">
        <f t="shared" si="43"/>
        <v>3.0000000000029559E-2</v>
      </c>
      <c r="E383" s="186">
        <v>2150</v>
      </c>
      <c r="F383" s="186">
        <v>55</v>
      </c>
      <c r="G383" s="187">
        <v>0.05</v>
      </c>
      <c r="H383" s="188">
        <f t="shared" si="44"/>
        <v>1.0212500000010063</v>
      </c>
      <c r="I383" s="188">
        <f t="shared" si="45"/>
        <v>5.3750000000052957E-2</v>
      </c>
      <c r="J383" s="189" t="s">
        <v>173</v>
      </c>
      <c r="K383" s="189">
        <f t="shared" si="50"/>
        <v>5</v>
      </c>
      <c r="L383" s="189">
        <f t="shared" si="46"/>
        <v>55</v>
      </c>
      <c r="M383" s="190">
        <f t="shared" si="47"/>
        <v>1.1140909090920068</v>
      </c>
      <c r="N383" s="190">
        <f t="shared" si="48"/>
        <v>5.8636363636421412E-2</v>
      </c>
      <c r="O383" s="191">
        <f t="shared" si="49"/>
        <v>9.2840909091000512E-2</v>
      </c>
      <c r="P383" s="192">
        <f t="shared" si="49"/>
        <v>4.8863636363684557E-3</v>
      </c>
    </row>
    <row r="384" spans="1:16" x14ac:dyDescent="0.3">
      <c r="A384" s="184" t="s">
        <v>129</v>
      </c>
      <c r="B384" s="185">
        <v>283.48</v>
      </c>
      <c r="C384" s="185">
        <v>283.49</v>
      </c>
      <c r="D384" s="185">
        <f t="shared" si="43"/>
        <v>9.9999999999909051E-3</v>
      </c>
      <c r="E384" s="186">
        <v>2150</v>
      </c>
      <c r="F384" s="186">
        <v>55</v>
      </c>
      <c r="G384" s="187">
        <v>0.05</v>
      </c>
      <c r="H384" s="188">
        <f t="shared" si="44"/>
        <v>0.34041666666635706</v>
      </c>
      <c r="I384" s="188">
        <f t="shared" si="45"/>
        <v>1.7916666666650372E-2</v>
      </c>
      <c r="J384" s="189" t="s">
        <v>173</v>
      </c>
      <c r="K384" s="189">
        <f t="shared" si="50"/>
        <v>5</v>
      </c>
      <c r="L384" s="189">
        <f t="shared" si="46"/>
        <v>55</v>
      </c>
      <c r="M384" s="190">
        <f t="shared" si="47"/>
        <v>0.37136363636329861</v>
      </c>
      <c r="N384" s="190">
        <f t="shared" si="48"/>
        <v>1.9545454545436769E-2</v>
      </c>
      <c r="O384" s="191">
        <f t="shared" si="49"/>
        <v>3.0946969696941551E-2</v>
      </c>
      <c r="P384" s="192">
        <f t="shared" si="49"/>
        <v>1.6287878787863974E-3</v>
      </c>
    </row>
    <row r="385" spans="1:16" x14ac:dyDescent="0.3">
      <c r="A385" s="184" t="s">
        <v>129</v>
      </c>
      <c r="B385" s="185">
        <v>283.49</v>
      </c>
      <c r="C385" s="185">
        <v>283.52</v>
      </c>
      <c r="D385" s="185">
        <f t="shared" si="43"/>
        <v>2.9999999999972715E-2</v>
      </c>
      <c r="E385" s="186">
        <v>2150</v>
      </c>
      <c r="F385" s="186">
        <v>55</v>
      </c>
      <c r="G385" s="187">
        <v>0.05</v>
      </c>
      <c r="H385" s="188">
        <f t="shared" si="44"/>
        <v>1.0212499999990712</v>
      </c>
      <c r="I385" s="188">
        <f t="shared" si="45"/>
        <v>5.3749999999951122E-2</v>
      </c>
      <c r="J385" s="189" t="s">
        <v>173</v>
      </c>
      <c r="K385" s="189">
        <f t="shared" si="50"/>
        <v>5</v>
      </c>
      <c r="L385" s="189">
        <f t="shared" si="46"/>
        <v>55</v>
      </c>
      <c r="M385" s="190">
        <f t="shared" si="47"/>
        <v>1.1140909090898956</v>
      </c>
      <c r="N385" s="190">
        <f t="shared" si="48"/>
        <v>5.8636363636310314E-2</v>
      </c>
      <c r="O385" s="191">
        <f t="shared" si="49"/>
        <v>9.2840909090824431E-2</v>
      </c>
      <c r="P385" s="192">
        <f t="shared" si="49"/>
        <v>4.8863636363591922E-3</v>
      </c>
    </row>
    <row r="386" spans="1:16" x14ac:dyDescent="0.3">
      <c r="A386" s="184" t="s">
        <v>129</v>
      </c>
      <c r="B386" s="185">
        <v>283.52</v>
      </c>
      <c r="C386" s="185">
        <v>283.64</v>
      </c>
      <c r="D386" s="185">
        <f t="shared" si="43"/>
        <v>0.12000000000000455</v>
      </c>
      <c r="E386" s="186">
        <v>2150</v>
      </c>
      <c r="F386" s="186">
        <v>55</v>
      </c>
      <c r="G386" s="187">
        <v>0.05</v>
      </c>
      <c r="H386" s="188">
        <f t="shared" si="44"/>
        <v>4.0850000000001545</v>
      </c>
      <c r="I386" s="188">
        <f t="shared" si="45"/>
        <v>0.21500000000000816</v>
      </c>
      <c r="J386" s="189" t="s">
        <v>173</v>
      </c>
      <c r="K386" s="189">
        <f t="shared" si="50"/>
        <v>5</v>
      </c>
      <c r="L386" s="189">
        <f t="shared" si="46"/>
        <v>55</v>
      </c>
      <c r="M386" s="190">
        <f t="shared" si="47"/>
        <v>4.4563636363638048</v>
      </c>
      <c r="N386" s="190">
        <f t="shared" si="48"/>
        <v>0.23454545454546344</v>
      </c>
      <c r="O386" s="191">
        <f t="shared" si="49"/>
        <v>0.37136363636365033</v>
      </c>
      <c r="P386" s="192">
        <f t="shared" si="49"/>
        <v>1.9545454545455282E-2</v>
      </c>
    </row>
    <row r="387" spans="1:16" x14ac:dyDescent="0.3">
      <c r="A387" s="184" t="s">
        <v>129</v>
      </c>
      <c r="B387" s="185">
        <v>283.64</v>
      </c>
      <c r="C387" s="185">
        <v>283.73</v>
      </c>
      <c r="D387" s="185">
        <f t="shared" si="43"/>
        <v>9.0000000000031832E-2</v>
      </c>
      <c r="E387" s="186">
        <v>2150</v>
      </c>
      <c r="F387" s="186">
        <v>55</v>
      </c>
      <c r="G387" s="187">
        <v>0.05</v>
      </c>
      <c r="H387" s="188">
        <f t="shared" si="44"/>
        <v>3.0637500000010838</v>
      </c>
      <c r="I387" s="188">
        <f t="shared" si="45"/>
        <v>0.16125000000005707</v>
      </c>
      <c r="J387" s="189" t="s">
        <v>173</v>
      </c>
      <c r="K387" s="189">
        <f t="shared" si="50"/>
        <v>5</v>
      </c>
      <c r="L387" s="189">
        <f t="shared" si="46"/>
        <v>55</v>
      </c>
      <c r="M387" s="190">
        <f t="shared" si="47"/>
        <v>3.342272727273909</v>
      </c>
      <c r="N387" s="190">
        <f t="shared" si="48"/>
        <v>0.17590909090915316</v>
      </c>
      <c r="O387" s="191">
        <f t="shared" si="49"/>
        <v>0.27852272727282523</v>
      </c>
      <c r="P387" s="192">
        <f t="shared" si="49"/>
        <v>1.465909090909609E-2</v>
      </c>
    </row>
    <row r="388" spans="1:16" x14ac:dyDescent="0.3">
      <c r="A388" s="184" t="s">
        <v>129</v>
      </c>
      <c r="B388" s="185">
        <v>283.73</v>
      </c>
      <c r="C388" s="185">
        <v>283.81700000000001</v>
      </c>
      <c r="D388" s="185">
        <f t="shared" ref="D388:D451" si="51">C388-B388</f>
        <v>8.6999999999989086E-2</v>
      </c>
      <c r="E388" s="186">
        <v>2182</v>
      </c>
      <c r="F388" s="186">
        <v>55</v>
      </c>
      <c r="G388" s="187">
        <v>0.05</v>
      </c>
      <c r="H388" s="188">
        <f t="shared" ref="H388:H451" si="52">(E388*(1-G388)*D388)/(F388+5)</f>
        <v>3.0057049999996228</v>
      </c>
      <c r="I388" s="188">
        <f t="shared" ref="I388:I451" si="53">(D388*G388*E388)/(F388+5)</f>
        <v>0.15819499999998016</v>
      </c>
      <c r="J388" s="189" t="s">
        <v>173</v>
      </c>
      <c r="K388" s="189">
        <f t="shared" si="50"/>
        <v>5</v>
      </c>
      <c r="L388" s="189">
        <f t="shared" ref="L388:L451" si="54">IF((F388+5-K388)&lt;25,25,(F388+5-K388))</f>
        <v>55</v>
      </c>
      <c r="M388" s="190">
        <f t="shared" ref="M388:M451" si="55">((D388*(1-G388)*E388)/(L388))</f>
        <v>3.2789509090904976</v>
      </c>
      <c r="N388" s="190">
        <f t="shared" ref="N388:N451" si="56">(D388*G388*E388)/(L388)</f>
        <v>0.17257636363634199</v>
      </c>
      <c r="O388" s="191">
        <f t="shared" ref="O388:P451" si="57">M388-H388</f>
        <v>0.27324590909087476</v>
      </c>
      <c r="P388" s="192">
        <f t="shared" si="57"/>
        <v>1.4381363636361832E-2</v>
      </c>
    </row>
    <row r="389" spans="1:16" x14ac:dyDescent="0.3">
      <c r="A389" s="184" t="s">
        <v>129</v>
      </c>
      <c r="B389" s="185">
        <v>283.81700000000001</v>
      </c>
      <c r="C389" s="185">
        <v>283.83999999999997</v>
      </c>
      <c r="D389" s="185">
        <f t="shared" si="51"/>
        <v>2.2999999999967713E-2</v>
      </c>
      <c r="E389" s="186">
        <v>2182</v>
      </c>
      <c r="F389" s="186">
        <v>55</v>
      </c>
      <c r="G389" s="187">
        <v>0.05</v>
      </c>
      <c r="H389" s="188">
        <f t="shared" si="52"/>
        <v>0.79461166666555116</v>
      </c>
      <c r="I389" s="188">
        <f t="shared" si="53"/>
        <v>4.1821666666607957E-2</v>
      </c>
      <c r="J389" s="189" t="s">
        <v>173</v>
      </c>
      <c r="K389" s="189">
        <f t="shared" si="50"/>
        <v>5</v>
      </c>
      <c r="L389" s="189">
        <f t="shared" si="54"/>
        <v>55</v>
      </c>
      <c r="M389" s="190">
        <f t="shared" si="55"/>
        <v>0.86684909090787399</v>
      </c>
      <c r="N389" s="190">
        <f t="shared" si="56"/>
        <v>4.562363636357232E-2</v>
      </c>
      <c r="O389" s="191">
        <f t="shared" si="57"/>
        <v>7.2237424242322823E-2</v>
      </c>
      <c r="P389" s="192">
        <f t="shared" si="57"/>
        <v>3.8019696969643635E-3</v>
      </c>
    </row>
    <row r="390" spans="1:16" x14ac:dyDescent="0.3">
      <c r="A390" s="184" t="s">
        <v>129</v>
      </c>
      <c r="B390" s="185">
        <v>283.83999999999997</v>
      </c>
      <c r="C390" s="185">
        <v>283.86</v>
      </c>
      <c r="D390" s="185">
        <f t="shared" si="51"/>
        <v>2.0000000000038654E-2</v>
      </c>
      <c r="E390" s="186">
        <v>2182</v>
      </c>
      <c r="F390" s="186">
        <v>55</v>
      </c>
      <c r="G390" s="187">
        <v>0.05</v>
      </c>
      <c r="H390" s="188">
        <f t="shared" si="52"/>
        <v>0.69096666666800211</v>
      </c>
      <c r="I390" s="188">
        <f t="shared" si="53"/>
        <v>3.6366666666736949E-2</v>
      </c>
      <c r="J390" s="189" t="s">
        <v>175</v>
      </c>
      <c r="K390" s="189">
        <f t="shared" si="50"/>
        <v>0</v>
      </c>
      <c r="L390" s="189">
        <f t="shared" si="54"/>
        <v>60</v>
      </c>
      <c r="M390" s="190">
        <f t="shared" si="55"/>
        <v>0.69096666666800211</v>
      </c>
      <c r="N390" s="190">
        <f t="shared" si="56"/>
        <v>3.6366666666736949E-2</v>
      </c>
      <c r="O390" s="191">
        <f t="shared" si="57"/>
        <v>0</v>
      </c>
      <c r="P390" s="192">
        <f t="shared" si="57"/>
        <v>0</v>
      </c>
    </row>
    <row r="391" spans="1:16" x14ac:dyDescent="0.3">
      <c r="A391" s="184" t="s">
        <v>129</v>
      </c>
      <c r="B391" s="185">
        <v>283.86</v>
      </c>
      <c r="C391" s="185">
        <v>283.87</v>
      </c>
      <c r="D391" s="185">
        <f t="shared" si="51"/>
        <v>9.9999999999909051E-3</v>
      </c>
      <c r="E391" s="186">
        <v>2182</v>
      </c>
      <c r="F391" s="186">
        <v>55</v>
      </c>
      <c r="G391" s="187">
        <v>0.05</v>
      </c>
      <c r="H391" s="188">
        <f t="shared" si="52"/>
        <v>0.34548333333301912</v>
      </c>
      <c r="I391" s="188">
        <f t="shared" si="53"/>
        <v>1.8183333333316797E-2</v>
      </c>
      <c r="J391" s="189" t="s">
        <v>175</v>
      </c>
      <c r="K391" s="189">
        <f t="shared" si="50"/>
        <v>0</v>
      </c>
      <c r="L391" s="189">
        <f t="shared" si="54"/>
        <v>60</v>
      </c>
      <c r="M391" s="190">
        <f t="shared" si="55"/>
        <v>0.34548333333301906</v>
      </c>
      <c r="N391" s="190">
        <f t="shared" si="56"/>
        <v>1.8183333333316797E-2</v>
      </c>
      <c r="O391" s="191">
        <f t="shared" si="57"/>
        <v>0</v>
      </c>
      <c r="P391" s="192">
        <f t="shared" si="57"/>
        <v>0</v>
      </c>
    </row>
    <row r="392" spans="1:16" x14ac:dyDescent="0.3">
      <c r="A392" s="184" t="s">
        <v>129</v>
      </c>
      <c r="B392" s="185">
        <v>283.87</v>
      </c>
      <c r="C392" s="185">
        <v>283.93599999999998</v>
      </c>
      <c r="D392" s="185">
        <f t="shared" si="51"/>
        <v>6.5999999999974079E-2</v>
      </c>
      <c r="E392" s="186">
        <v>2170</v>
      </c>
      <c r="F392" s="186">
        <v>55</v>
      </c>
      <c r="G392" s="187">
        <v>0.05</v>
      </c>
      <c r="H392" s="188">
        <f t="shared" si="52"/>
        <v>2.2676499999991093</v>
      </c>
      <c r="I392" s="188">
        <f t="shared" si="53"/>
        <v>0.11934999999995313</v>
      </c>
      <c r="J392" s="189" t="s">
        <v>175</v>
      </c>
      <c r="K392" s="189">
        <f t="shared" si="50"/>
        <v>0</v>
      </c>
      <c r="L392" s="189">
        <f t="shared" si="54"/>
        <v>60</v>
      </c>
      <c r="M392" s="190">
        <f t="shared" si="55"/>
        <v>2.2676499999991093</v>
      </c>
      <c r="N392" s="190">
        <f t="shared" si="56"/>
        <v>0.11934999999995313</v>
      </c>
      <c r="O392" s="191">
        <f t="shared" si="57"/>
        <v>0</v>
      </c>
      <c r="P392" s="192">
        <f t="shared" si="57"/>
        <v>0</v>
      </c>
    </row>
    <row r="393" spans="1:16" x14ac:dyDescent="0.3">
      <c r="A393" s="184" t="s">
        <v>129</v>
      </c>
      <c r="B393" s="185">
        <v>283.93599999999998</v>
      </c>
      <c r="C393" s="185">
        <v>284</v>
      </c>
      <c r="D393" s="185">
        <f t="shared" si="51"/>
        <v>6.4000000000021373E-2</v>
      </c>
      <c r="E393" s="186">
        <v>2170</v>
      </c>
      <c r="F393" s="186">
        <v>55</v>
      </c>
      <c r="G393" s="187">
        <v>0.05</v>
      </c>
      <c r="H393" s="188">
        <f t="shared" si="52"/>
        <v>2.1989333333340677</v>
      </c>
      <c r="I393" s="188">
        <f t="shared" si="53"/>
        <v>0.11573333333337198</v>
      </c>
      <c r="J393" s="189" t="s">
        <v>175</v>
      </c>
      <c r="K393" s="189">
        <f t="shared" si="50"/>
        <v>0</v>
      </c>
      <c r="L393" s="189">
        <f t="shared" si="54"/>
        <v>60</v>
      </c>
      <c r="M393" s="190">
        <f t="shared" si="55"/>
        <v>2.1989333333340677</v>
      </c>
      <c r="N393" s="190">
        <f t="shared" si="56"/>
        <v>0.11573333333337198</v>
      </c>
      <c r="O393" s="191">
        <f t="shared" si="57"/>
        <v>0</v>
      </c>
      <c r="P393" s="192">
        <f t="shared" si="57"/>
        <v>0</v>
      </c>
    </row>
    <row r="394" spans="1:16" x14ac:dyDescent="0.3">
      <c r="A394" s="184" t="s">
        <v>129</v>
      </c>
      <c r="B394" s="185">
        <v>284</v>
      </c>
      <c r="C394" s="185">
        <v>284.14</v>
      </c>
      <c r="D394" s="185">
        <f t="shared" si="51"/>
        <v>0.13999999999998636</v>
      </c>
      <c r="E394" s="186">
        <v>2170</v>
      </c>
      <c r="F394" s="186">
        <v>55</v>
      </c>
      <c r="G394" s="187">
        <v>0.05</v>
      </c>
      <c r="H394" s="188">
        <f t="shared" si="52"/>
        <v>4.8101666666661975</v>
      </c>
      <c r="I394" s="188">
        <f t="shared" si="53"/>
        <v>0.253166666666642</v>
      </c>
      <c r="J394" s="189" t="s">
        <v>175</v>
      </c>
      <c r="K394" s="189">
        <f t="shared" si="50"/>
        <v>0</v>
      </c>
      <c r="L394" s="189">
        <f t="shared" si="54"/>
        <v>60</v>
      </c>
      <c r="M394" s="190">
        <f t="shared" si="55"/>
        <v>4.8101666666661975</v>
      </c>
      <c r="N394" s="190">
        <f t="shared" si="56"/>
        <v>0.253166666666642</v>
      </c>
      <c r="O394" s="191">
        <f t="shared" si="57"/>
        <v>0</v>
      </c>
      <c r="P394" s="192">
        <f t="shared" si="57"/>
        <v>0</v>
      </c>
    </row>
    <row r="395" spans="1:16" x14ac:dyDescent="0.3">
      <c r="A395" s="184" t="s">
        <v>129</v>
      </c>
      <c r="B395" s="185">
        <v>284.14</v>
      </c>
      <c r="C395" s="185">
        <v>284.36</v>
      </c>
      <c r="D395" s="185">
        <f t="shared" si="51"/>
        <v>0.22000000000002728</v>
      </c>
      <c r="E395" s="186">
        <v>2233</v>
      </c>
      <c r="F395" s="186">
        <v>55</v>
      </c>
      <c r="G395" s="187">
        <v>0.05</v>
      </c>
      <c r="H395" s="188">
        <f t="shared" si="52"/>
        <v>7.778283333334298</v>
      </c>
      <c r="I395" s="188">
        <f t="shared" si="53"/>
        <v>0.40938333333338411</v>
      </c>
      <c r="J395" s="189" t="s">
        <v>175</v>
      </c>
      <c r="K395" s="189">
        <f t="shared" si="50"/>
        <v>0</v>
      </c>
      <c r="L395" s="189">
        <f t="shared" si="54"/>
        <v>60</v>
      </c>
      <c r="M395" s="190">
        <f t="shared" si="55"/>
        <v>7.778283333334298</v>
      </c>
      <c r="N395" s="190">
        <f t="shared" si="56"/>
        <v>0.40938333333338411</v>
      </c>
      <c r="O395" s="191">
        <f t="shared" si="57"/>
        <v>0</v>
      </c>
      <c r="P395" s="192">
        <f t="shared" si="57"/>
        <v>0</v>
      </c>
    </row>
    <row r="396" spans="1:16" x14ac:dyDescent="0.3">
      <c r="A396" s="184" t="s">
        <v>129</v>
      </c>
      <c r="B396" s="185">
        <v>284.36</v>
      </c>
      <c r="C396" s="185">
        <v>284.39999999999998</v>
      </c>
      <c r="D396" s="185">
        <f t="shared" si="51"/>
        <v>3.999999999996362E-2</v>
      </c>
      <c r="E396" s="186">
        <v>2233</v>
      </c>
      <c r="F396" s="186">
        <v>55</v>
      </c>
      <c r="G396" s="187">
        <v>0.05</v>
      </c>
      <c r="H396" s="188">
        <f t="shared" si="52"/>
        <v>1.4142333333320469</v>
      </c>
      <c r="I396" s="188">
        <f t="shared" si="53"/>
        <v>7.4433333333265642E-2</v>
      </c>
      <c r="J396" s="189" t="s">
        <v>175</v>
      </c>
      <c r="K396" s="189">
        <f t="shared" si="50"/>
        <v>0</v>
      </c>
      <c r="L396" s="189">
        <f t="shared" si="54"/>
        <v>60</v>
      </c>
      <c r="M396" s="190">
        <f t="shared" si="55"/>
        <v>1.4142333333320469</v>
      </c>
      <c r="N396" s="190">
        <f t="shared" si="56"/>
        <v>7.4433333333265642E-2</v>
      </c>
      <c r="O396" s="191">
        <f t="shared" si="57"/>
        <v>0</v>
      </c>
      <c r="P396" s="192">
        <f t="shared" si="57"/>
        <v>0</v>
      </c>
    </row>
    <row r="397" spans="1:16" x14ac:dyDescent="0.3">
      <c r="A397" s="184" t="s">
        <v>129</v>
      </c>
      <c r="B397" s="185">
        <v>284.39999999999998</v>
      </c>
      <c r="C397" s="185">
        <v>284.45</v>
      </c>
      <c r="D397" s="185">
        <f t="shared" si="51"/>
        <v>5.0000000000011369E-2</v>
      </c>
      <c r="E397" s="186">
        <v>2233</v>
      </c>
      <c r="F397" s="186">
        <v>55</v>
      </c>
      <c r="G397" s="187">
        <v>0.05</v>
      </c>
      <c r="H397" s="188">
        <f t="shared" si="52"/>
        <v>1.7677916666670686</v>
      </c>
      <c r="I397" s="188">
        <f t="shared" si="53"/>
        <v>9.3041666666687825E-2</v>
      </c>
      <c r="J397" s="189" t="s">
        <v>175</v>
      </c>
      <c r="K397" s="189">
        <f t="shared" si="50"/>
        <v>0</v>
      </c>
      <c r="L397" s="189">
        <f t="shared" si="54"/>
        <v>60</v>
      </c>
      <c r="M397" s="190">
        <f t="shared" si="55"/>
        <v>1.7677916666670686</v>
      </c>
      <c r="N397" s="190">
        <f t="shared" si="56"/>
        <v>9.3041666666687825E-2</v>
      </c>
      <c r="O397" s="191">
        <f t="shared" si="57"/>
        <v>0</v>
      </c>
      <c r="P397" s="192">
        <f t="shared" si="57"/>
        <v>0</v>
      </c>
    </row>
    <row r="398" spans="1:16" x14ac:dyDescent="0.3">
      <c r="A398" s="184" t="s">
        <v>129</v>
      </c>
      <c r="B398" s="185">
        <v>284.45</v>
      </c>
      <c r="C398" s="185">
        <v>284.48</v>
      </c>
      <c r="D398" s="185">
        <f t="shared" si="51"/>
        <v>3.0000000000029559E-2</v>
      </c>
      <c r="E398" s="186">
        <v>2500</v>
      </c>
      <c r="F398" s="186">
        <v>55</v>
      </c>
      <c r="G398" s="187">
        <v>0.05</v>
      </c>
      <c r="H398" s="188">
        <f t="shared" si="52"/>
        <v>1.18750000000117</v>
      </c>
      <c r="I398" s="188">
        <f t="shared" si="53"/>
        <v>6.2500000000061576E-2</v>
      </c>
      <c r="J398" s="189" t="s">
        <v>175</v>
      </c>
      <c r="K398" s="189">
        <f t="shared" si="50"/>
        <v>0</v>
      </c>
      <c r="L398" s="189">
        <f t="shared" si="54"/>
        <v>60</v>
      </c>
      <c r="M398" s="190">
        <f t="shared" si="55"/>
        <v>1.18750000000117</v>
      </c>
      <c r="N398" s="190">
        <f t="shared" si="56"/>
        <v>6.2500000000061576E-2</v>
      </c>
      <c r="O398" s="191">
        <f t="shared" si="57"/>
        <v>0</v>
      </c>
      <c r="P398" s="192">
        <f t="shared" si="57"/>
        <v>0</v>
      </c>
    </row>
    <row r="399" spans="1:16" x14ac:dyDescent="0.3">
      <c r="A399" s="184" t="s">
        <v>129</v>
      </c>
      <c r="B399" s="185">
        <v>284.48</v>
      </c>
      <c r="C399" s="185">
        <v>284.54000000000002</v>
      </c>
      <c r="D399" s="185">
        <f t="shared" si="51"/>
        <v>6.0000000000002274E-2</v>
      </c>
      <c r="E399" s="186">
        <v>2500</v>
      </c>
      <c r="F399" s="186">
        <v>50</v>
      </c>
      <c r="G399" s="187">
        <v>0.05</v>
      </c>
      <c r="H399" s="188">
        <f t="shared" si="52"/>
        <v>2.590909090909189</v>
      </c>
      <c r="I399" s="188">
        <f t="shared" si="53"/>
        <v>0.13636363636364154</v>
      </c>
      <c r="J399" s="189" t="s">
        <v>175</v>
      </c>
      <c r="K399" s="189">
        <f t="shared" si="50"/>
        <v>0</v>
      </c>
      <c r="L399" s="189">
        <f t="shared" si="54"/>
        <v>55</v>
      </c>
      <c r="M399" s="190">
        <f t="shared" si="55"/>
        <v>2.590909090909189</v>
      </c>
      <c r="N399" s="190">
        <f t="shared" si="56"/>
        <v>0.13636363636364154</v>
      </c>
      <c r="O399" s="191">
        <f t="shared" si="57"/>
        <v>0</v>
      </c>
      <c r="P399" s="192">
        <f t="shared" si="57"/>
        <v>0</v>
      </c>
    </row>
    <row r="400" spans="1:16" x14ac:dyDescent="0.3">
      <c r="A400" s="184" t="s">
        <v>129</v>
      </c>
      <c r="B400" s="185">
        <v>284.54000000000002</v>
      </c>
      <c r="C400" s="185">
        <v>284.57</v>
      </c>
      <c r="D400" s="185">
        <f t="shared" si="51"/>
        <v>2.9999999999972715E-2</v>
      </c>
      <c r="E400" s="186">
        <v>2500</v>
      </c>
      <c r="F400" s="186">
        <v>50</v>
      </c>
      <c r="G400" s="187">
        <v>0.05</v>
      </c>
      <c r="H400" s="188">
        <f t="shared" si="52"/>
        <v>1.2954545454533672</v>
      </c>
      <c r="I400" s="188">
        <f t="shared" si="53"/>
        <v>6.8181818181756185E-2</v>
      </c>
      <c r="J400" s="189" t="s">
        <v>175</v>
      </c>
      <c r="K400" s="189">
        <f t="shared" si="50"/>
        <v>0</v>
      </c>
      <c r="L400" s="189">
        <f t="shared" si="54"/>
        <v>55</v>
      </c>
      <c r="M400" s="190">
        <f t="shared" si="55"/>
        <v>1.2954545454533672</v>
      </c>
      <c r="N400" s="190">
        <f t="shared" si="56"/>
        <v>6.8181818181756185E-2</v>
      </c>
      <c r="O400" s="191">
        <f t="shared" si="57"/>
        <v>0</v>
      </c>
      <c r="P400" s="192">
        <f t="shared" si="57"/>
        <v>0</v>
      </c>
    </row>
    <row r="401" spans="1:16" x14ac:dyDescent="0.3">
      <c r="A401" s="184" t="s">
        <v>129</v>
      </c>
      <c r="B401" s="185">
        <v>284.57</v>
      </c>
      <c r="C401" s="185">
        <v>284.58</v>
      </c>
      <c r="D401" s="185">
        <f t="shared" si="51"/>
        <v>9.9999999999909051E-3</v>
      </c>
      <c r="E401" s="186">
        <v>2500</v>
      </c>
      <c r="F401" s="186">
        <v>50</v>
      </c>
      <c r="G401" s="187">
        <v>0.05</v>
      </c>
      <c r="H401" s="188">
        <f t="shared" si="52"/>
        <v>0.43181818181778908</v>
      </c>
      <c r="I401" s="188">
        <f t="shared" si="53"/>
        <v>2.2727272727252057E-2</v>
      </c>
      <c r="J401" s="189" t="s">
        <v>175</v>
      </c>
      <c r="K401" s="189">
        <f t="shared" si="50"/>
        <v>0</v>
      </c>
      <c r="L401" s="189">
        <f t="shared" si="54"/>
        <v>55</v>
      </c>
      <c r="M401" s="190">
        <f t="shared" si="55"/>
        <v>0.43181818181778908</v>
      </c>
      <c r="N401" s="190">
        <f t="shared" si="56"/>
        <v>2.2727272727252057E-2</v>
      </c>
      <c r="O401" s="191">
        <f t="shared" si="57"/>
        <v>0</v>
      </c>
      <c r="P401" s="192">
        <f t="shared" si="57"/>
        <v>0</v>
      </c>
    </row>
    <row r="402" spans="1:16" x14ac:dyDescent="0.3">
      <c r="A402" s="184" t="s">
        <v>129</v>
      </c>
      <c r="B402" s="185">
        <v>284.58</v>
      </c>
      <c r="C402" s="185">
        <v>284.86</v>
      </c>
      <c r="D402" s="185">
        <f t="shared" si="51"/>
        <v>0.28000000000002956</v>
      </c>
      <c r="E402" s="186">
        <v>2500</v>
      </c>
      <c r="F402" s="186">
        <v>50</v>
      </c>
      <c r="G402" s="187">
        <v>0.05</v>
      </c>
      <c r="H402" s="188">
        <f t="shared" si="52"/>
        <v>12.090909090910369</v>
      </c>
      <c r="I402" s="188">
        <f t="shared" si="53"/>
        <v>0.63636363636370352</v>
      </c>
      <c r="J402" s="189" t="s">
        <v>175</v>
      </c>
      <c r="K402" s="189">
        <f t="shared" si="50"/>
        <v>0</v>
      </c>
      <c r="L402" s="189">
        <f t="shared" si="54"/>
        <v>55</v>
      </c>
      <c r="M402" s="190">
        <f t="shared" si="55"/>
        <v>12.090909090910367</v>
      </c>
      <c r="N402" s="190">
        <f t="shared" si="56"/>
        <v>0.63636363636370352</v>
      </c>
      <c r="O402" s="191">
        <f t="shared" si="57"/>
        <v>0</v>
      </c>
      <c r="P402" s="192">
        <f t="shared" si="57"/>
        <v>0</v>
      </c>
    </row>
    <row r="403" spans="1:16" x14ac:dyDescent="0.3">
      <c r="A403" s="184" t="s">
        <v>129</v>
      </c>
      <c r="B403" s="185">
        <v>284.86</v>
      </c>
      <c r="C403" s="185">
        <v>284.87</v>
      </c>
      <c r="D403" s="185">
        <f t="shared" si="51"/>
        <v>9.9999999999909051E-3</v>
      </c>
      <c r="E403" s="186">
        <v>2500</v>
      </c>
      <c r="F403" s="186">
        <v>50</v>
      </c>
      <c r="G403" s="187">
        <v>0.05</v>
      </c>
      <c r="H403" s="188">
        <f t="shared" si="52"/>
        <v>0.43181818181778908</v>
      </c>
      <c r="I403" s="188">
        <f t="shared" si="53"/>
        <v>2.2727272727252057E-2</v>
      </c>
      <c r="J403" s="189" t="s">
        <v>175</v>
      </c>
      <c r="K403" s="189">
        <f t="shared" si="50"/>
        <v>0</v>
      </c>
      <c r="L403" s="189">
        <f t="shared" si="54"/>
        <v>55</v>
      </c>
      <c r="M403" s="190">
        <f t="shared" si="55"/>
        <v>0.43181818181778908</v>
      </c>
      <c r="N403" s="190">
        <f t="shared" si="56"/>
        <v>2.2727272727252057E-2</v>
      </c>
      <c r="O403" s="191">
        <f t="shared" si="57"/>
        <v>0</v>
      </c>
      <c r="P403" s="192">
        <f t="shared" si="57"/>
        <v>0</v>
      </c>
    </row>
    <row r="404" spans="1:16" x14ac:dyDescent="0.3">
      <c r="A404" s="184" t="s">
        <v>129</v>
      </c>
      <c r="B404" s="185">
        <v>284.87</v>
      </c>
      <c r="C404" s="185">
        <v>285.08999999999997</v>
      </c>
      <c r="D404" s="185">
        <f t="shared" si="51"/>
        <v>0.21999999999997044</v>
      </c>
      <c r="E404" s="186">
        <v>2500</v>
      </c>
      <c r="F404" s="186">
        <v>50</v>
      </c>
      <c r="G404" s="187">
        <v>0.05</v>
      </c>
      <c r="H404" s="188">
        <f t="shared" si="52"/>
        <v>9.4999999999987228</v>
      </c>
      <c r="I404" s="188">
        <f t="shared" si="53"/>
        <v>0.49999999999993289</v>
      </c>
      <c r="J404" s="189" t="s">
        <v>175</v>
      </c>
      <c r="K404" s="189">
        <f t="shared" si="50"/>
        <v>0</v>
      </c>
      <c r="L404" s="189">
        <f t="shared" si="54"/>
        <v>55</v>
      </c>
      <c r="M404" s="190">
        <f t="shared" si="55"/>
        <v>9.4999999999987228</v>
      </c>
      <c r="N404" s="190">
        <f t="shared" si="56"/>
        <v>0.49999999999993289</v>
      </c>
      <c r="O404" s="191">
        <f t="shared" si="57"/>
        <v>0</v>
      </c>
      <c r="P404" s="192">
        <f t="shared" si="57"/>
        <v>0</v>
      </c>
    </row>
    <row r="405" spans="1:16" x14ac:dyDescent="0.3">
      <c r="A405" s="184" t="s">
        <v>129</v>
      </c>
      <c r="B405" s="185">
        <v>285.08999999999997</v>
      </c>
      <c r="C405" s="185">
        <v>285.13</v>
      </c>
      <c r="D405" s="185">
        <f t="shared" si="51"/>
        <v>4.0000000000020464E-2</v>
      </c>
      <c r="E405" s="186">
        <v>2500</v>
      </c>
      <c r="F405" s="186">
        <v>50</v>
      </c>
      <c r="G405" s="187">
        <v>0.05</v>
      </c>
      <c r="H405" s="188">
        <f t="shared" si="52"/>
        <v>1.727272727273611</v>
      </c>
      <c r="I405" s="188">
        <f t="shared" si="53"/>
        <v>9.0909090909137416E-2</v>
      </c>
      <c r="J405" s="189" t="s">
        <v>175</v>
      </c>
      <c r="K405" s="189">
        <f t="shared" si="50"/>
        <v>0</v>
      </c>
      <c r="L405" s="189">
        <f t="shared" si="54"/>
        <v>55</v>
      </c>
      <c r="M405" s="190">
        <f t="shared" si="55"/>
        <v>1.727272727273611</v>
      </c>
      <c r="N405" s="190">
        <f t="shared" si="56"/>
        <v>9.0909090909137416E-2</v>
      </c>
      <c r="O405" s="191">
        <f t="shared" si="57"/>
        <v>0</v>
      </c>
      <c r="P405" s="192">
        <f t="shared" si="57"/>
        <v>0</v>
      </c>
    </row>
    <row r="406" spans="1:16" x14ac:dyDescent="0.3">
      <c r="A406" s="184" t="s">
        <v>129</v>
      </c>
      <c r="B406" s="185">
        <v>285.13</v>
      </c>
      <c r="C406" s="185">
        <v>285.36</v>
      </c>
      <c r="D406" s="185">
        <f t="shared" si="51"/>
        <v>0.23000000000001819</v>
      </c>
      <c r="E406" s="186">
        <v>2500</v>
      </c>
      <c r="F406" s="186">
        <v>50</v>
      </c>
      <c r="G406" s="187">
        <v>0.05</v>
      </c>
      <c r="H406" s="188">
        <f t="shared" si="52"/>
        <v>9.9318181818189668</v>
      </c>
      <c r="I406" s="188">
        <f t="shared" si="53"/>
        <v>0.52272727272731412</v>
      </c>
      <c r="J406" s="189" t="s">
        <v>175</v>
      </c>
      <c r="K406" s="189">
        <f t="shared" si="50"/>
        <v>0</v>
      </c>
      <c r="L406" s="189">
        <f t="shared" si="54"/>
        <v>55</v>
      </c>
      <c r="M406" s="190">
        <f t="shared" si="55"/>
        <v>9.9318181818189668</v>
      </c>
      <c r="N406" s="190">
        <f t="shared" si="56"/>
        <v>0.52272727272731412</v>
      </c>
      <c r="O406" s="191">
        <f t="shared" si="57"/>
        <v>0</v>
      </c>
      <c r="P406" s="192">
        <f t="shared" si="57"/>
        <v>0</v>
      </c>
    </row>
    <row r="407" spans="1:16" x14ac:dyDescent="0.3">
      <c r="A407" s="184" t="s">
        <v>129</v>
      </c>
      <c r="B407" s="185">
        <v>285.36</v>
      </c>
      <c r="C407" s="185">
        <v>285.51</v>
      </c>
      <c r="D407" s="185">
        <f t="shared" si="51"/>
        <v>0.14999999999997726</v>
      </c>
      <c r="E407" s="186">
        <v>2500</v>
      </c>
      <c r="F407" s="186">
        <v>50</v>
      </c>
      <c r="G407" s="187">
        <v>0.05</v>
      </c>
      <c r="H407" s="188">
        <f t="shared" si="52"/>
        <v>6.4772727272717452</v>
      </c>
      <c r="I407" s="188">
        <f t="shared" si="53"/>
        <v>0.34090909090903926</v>
      </c>
      <c r="J407" s="189" t="s">
        <v>175</v>
      </c>
      <c r="K407" s="189">
        <f t="shared" si="50"/>
        <v>0</v>
      </c>
      <c r="L407" s="189">
        <f t="shared" si="54"/>
        <v>55</v>
      </c>
      <c r="M407" s="190">
        <f t="shared" si="55"/>
        <v>6.4772727272717452</v>
      </c>
      <c r="N407" s="190">
        <f t="shared" si="56"/>
        <v>0.34090909090903926</v>
      </c>
      <c r="O407" s="191">
        <f t="shared" si="57"/>
        <v>0</v>
      </c>
      <c r="P407" s="192">
        <f t="shared" si="57"/>
        <v>0</v>
      </c>
    </row>
    <row r="408" spans="1:16" x14ac:dyDescent="0.3">
      <c r="A408" s="184" t="s">
        <v>129</v>
      </c>
      <c r="B408" s="185">
        <v>285.51</v>
      </c>
      <c r="C408" s="185">
        <v>285.55</v>
      </c>
      <c r="D408" s="185">
        <f t="shared" si="51"/>
        <v>4.0000000000020464E-2</v>
      </c>
      <c r="E408" s="186">
        <v>2500</v>
      </c>
      <c r="F408" s="186">
        <v>50</v>
      </c>
      <c r="G408" s="187">
        <v>0.05</v>
      </c>
      <c r="H408" s="188">
        <f t="shared" si="52"/>
        <v>1.727272727273611</v>
      </c>
      <c r="I408" s="188">
        <f t="shared" si="53"/>
        <v>9.0909090909137416E-2</v>
      </c>
      <c r="J408" s="189" t="s">
        <v>175</v>
      </c>
      <c r="K408" s="189">
        <f t="shared" si="50"/>
        <v>0</v>
      </c>
      <c r="L408" s="189">
        <f t="shared" si="54"/>
        <v>55</v>
      </c>
      <c r="M408" s="190">
        <f t="shared" si="55"/>
        <v>1.727272727273611</v>
      </c>
      <c r="N408" s="190">
        <f t="shared" si="56"/>
        <v>9.0909090909137416E-2</v>
      </c>
      <c r="O408" s="191">
        <f t="shared" si="57"/>
        <v>0</v>
      </c>
      <c r="P408" s="192">
        <f t="shared" si="57"/>
        <v>0</v>
      </c>
    </row>
    <row r="409" spans="1:16" x14ac:dyDescent="0.3">
      <c r="A409" s="184" t="s">
        <v>129</v>
      </c>
      <c r="B409" s="185">
        <v>285.55</v>
      </c>
      <c r="C409" s="185">
        <v>285.58</v>
      </c>
      <c r="D409" s="185">
        <f t="shared" si="51"/>
        <v>2.9999999999972715E-2</v>
      </c>
      <c r="E409" s="186">
        <v>2500</v>
      </c>
      <c r="F409" s="186">
        <v>50</v>
      </c>
      <c r="G409" s="187">
        <v>0.05</v>
      </c>
      <c r="H409" s="188">
        <f t="shared" si="52"/>
        <v>1.2954545454533672</v>
      </c>
      <c r="I409" s="188">
        <f t="shared" si="53"/>
        <v>6.8181818181756185E-2</v>
      </c>
      <c r="J409" s="189" t="s">
        <v>175</v>
      </c>
      <c r="K409" s="189">
        <f t="shared" si="50"/>
        <v>0</v>
      </c>
      <c r="L409" s="189">
        <f t="shared" si="54"/>
        <v>55</v>
      </c>
      <c r="M409" s="190">
        <f t="shared" si="55"/>
        <v>1.2954545454533672</v>
      </c>
      <c r="N409" s="190">
        <f t="shared" si="56"/>
        <v>6.8181818181756185E-2</v>
      </c>
      <c r="O409" s="191">
        <f t="shared" si="57"/>
        <v>0</v>
      </c>
      <c r="P409" s="192">
        <f t="shared" si="57"/>
        <v>0</v>
      </c>
    </row>
    <row r="410" spans="1:16" x14ac:dyDescent="0.3">
      <c r="A410" s="184" t="s">
        <v>129</v>
      </c>
      <c r="B410" s="185">
        <v>285.58</v>
      </c>
      <c r="C410" s="185">
        <v>285.67</v>
      </c>
      <c r="D410" s="185">
        <f t="shared" si="51"/>
        <v>9.0000000000031832E-2</v>
      </c>
      <c r="E410" s="186">
        <v>2500</v>
      </c>
      <c r="F410" s="186">
        <v>50</v>
      </c>
      <c r="G410" s="187">
        <v>0.05</v>
      </c>
      <c r="H410" s="188">
        <f t="shared" si="52"/>
        <v>3.8863636363650111</v>
      </c>
      <c r="I410" s="188">
        <f t="shared" si="53"/>
        <v>0.20454545454552692</v>
      </c>
      <c r="J410" s="189" t="s">
        <v>175</v>
      </c>
      <c r="K410" s="189">
        <f t="shared" si="50"/>
        <v>0</v>
      </c>
      <c r="L410" s="189">
        <f t="shared" si="54"/>
        <v>55</v>
      </c>
      <c r="M410" s="190">
        <f t="shared" si="55"/>
        <v>3.8863636363650103</v>
      </c>
      <c r="N410" s="190">
        <f t="shared" si="56"/>
        <v>0.20454545454552692</v>
      </c>
      <c r="O410" s="191">
        <f t="shared" si="57"/>
        <v>0</v>
      </c>
      <c r="P410" s="192">
        <f t="shared" si="57"/>
        <v>0</v>
      </c>
    </row>
    <row r="411" spans="1:16" x14ac:dyDescent="0.3">
      <c r="A411" s="184" t="s">
        <v>129</v>
      </c>
      <c r="B411" s="185">
        <v>285.67</v>
      </c>
      <c r="C411" s="185">
        <v>285.86</v>
      </c>
      <c r="D411" s="185">
        <f t="shared" si="51"/>
        <v>0.18999999999999773</v>
      </c>
      <c r="E411" s="186">
        <v>2500</v>
      </c>
      <c r="F411" s="186">
        <v>50</v>
      </c>
      <c r="G411" s="187">
        <v>0.05</v>
      </c>
      <c r="H411" s="188">
        <f t="shared" si="52"/>
        <v>8.2045454545453556</v>
      </c>
      <c r="I411" s="188">
        <f t="shared" si="53"/>
        <v>0.43181818181817666</v>
      </c>
      <c r="J411" s="189" t="s">
        <v>175</v>
      </c>
      <c r="K411" s="189">
        <f t="shared" si="50"/>
        <v>0</v>
      </c>
      <c r="L411" s="189">
        <f t="shared" si="54"/>
        <v>55</v>
      </c>
      <c r="M411" s="190">
        <f t="shared" si="55"/>
        <v>8.2045454545453556</v>
      </c>
      <c r="N411" s="190">
        <f t="shared" si="56"/>
        <v>0.43181818181817666</v>
      </c>
      <c r="O411" s="191">
        <f t="shared" si="57"/>
        <v>0</v>
      </c>
      <c r="P411" s="192">
        <f t="shared" si="57"/>
        <v>0</v>
      </c>
    </row>
    <row r="412" spans="1:16" x14ac:dyDescent="0.3">
      <c r="A412" s="184" t="s">
        <v>129</v>
      </c>
      <c r="B412" s="185">
        <v>285.86</v>
      </c>
      <c r="C412" s="185">
        <v>285.88</v>
      </c>
      <c r="D412" s="185">
        <f t="shared" si="51"/>
        <v>1.999999999998181E-2</v>
      </c>
      <c r="E412" s="186">
        <v>2500</v>
      </c>
      <c r="F412" s="186">
        <v>50</v>
      </c>
      <c r="G412" s="187">
        <v>0.05</v>
      </c>
      <c r="H412" s="188">
        <f t="shared" si="52"/>
        <v>0.86363636363557816</v>
      </c>
      <c r="I412" s="188">
        <f t="shared" si="53"/>
        <v>4.5454545454504114E-2</v>
      </c>
      <c r="J412" s="189" t="s">
        <v>175</v>
      </c>
      <c r="K412" s="189">
        <f t="shared" si="50"/>
        <v>0</v>
      </c>
      <c r="L412" s="189">
        <f t="shared" si="54"/>
        <v>55</v>
      </c>
      <c r="M412" s="190">
        <f t="shared" si="55"/>
        <v>0.86363636363557816</v>
      </c>
      <c r="N412" s="190">
        <f t="shared" si="56"/>
        <v>4.5454545454504114E-2</v>
      </c>
      <c r="O412" s="191">
        <f t="shared" si="57"/>
        <v>0</v>
      </c>
      <c r="P412" s="192">
        <f t="shared" si="57"/>
        <v>0</v>
      </c>
    </row>
    <row r="413" spans="1:16" x14ac:dyDescent="0.3">
      <c r="A413" s="184" t="s">
        <v>129</v>
      </c>
      <c r="B413" s="185">
        <v>285.88</v>
      </c>
      <c r="C413" s="185">
        <v>286.2</v>
      </c>
      <c r="D413" s="185">
        <f t="shared" si="51"/>
        <v>0.31999999999999318</v>
      </c>
      <c r="E413" s="186">
        <v>2500</v>
      </c>
      <c r="F413" s="186">
        <v>50</v>
      </c>
      <c r="G413" s="187">
        <v>0.05</v>
      </c>
      <c r="H413" s="188">
        <f t="shared" si="52"/>
        <v>13.818181818181525</v>
      </c>
      <c r="I413" s="188">
        <f t="shared" si="53"/>
        <v>0.72727272727271175</v>
      </c>
      <c r="J413" s="189" t="s">
        <v>175</v>
      </c>
      <c r="K413" s="189">
        <f t="shared" si="50"/>
        <v>0</v>
      </c>
      <c r="L413" s="189">
        <f t="shared" si="54"/>
        <v>55</v>
      </c>
      <c r="M413" s="190">
        <f t="shared" si="55"/>
        <v>13.818181818181523</v>
      </c>
      <c r="N413" s="190">
        <f t="shared" si="56"/>
        <v>0.72727272727271175</v>
      </c>
      <c r="O413" s="191">
        <f t="shared" si="57"/>
        <v>0</v>
      </c>
      <c r="P413" s="192">
        <f t="shared" si="57"/>
        <v>0</v>
      </c>
    </row>
    <row r="414" spans="1:16" x14ac:dyDescent="0.3">
      <c r="A414" s="184" t="s">
        <v>129</v>
      </c>
      <c r="B414" s="185">
        <v>286.2</v>
      </c>
      <c r="C414" s="185">
        <v>286.33999999999997</v>
      </c>
      <c r="D414" s="185">
        <f t="shared" si="51"/>
        <v>0.13999999999998636</v>
      </c>
      <c r="E414" s="186">
        <v>2500</v>
      </c>
      <c r="F414" s="186">
        <v>50</v>
      </c>
      <c r="G414" s="187">
        <v>0.05</v>
      </c>
      <c r="H414" s="188">
        <f t="shared" si="52"/>
        <v>6.0454545454539561</v>
      </c>
      <c r="I414" s="188">
        <f t="shared" si="53"/>
        <v>0.3181818181817872</v>
      </c>
      <c r="J414" s="189" t="s">
        <v>175</v>
      </c>
      <c r="K414" s="189">
        <f t="shared" si="50"/>
        <v>0</v>
      </c>
      <c r="L414" s="189">
        <f t="shared" si="54"/>
        <v>55</v>
      </c>
      <c r="M414" s="190">
        <f t="shared" si="55"/>
        <v>6.0454545454539561</v>
      </c>
      <c r="N414" s="190">
        <f t="shared" si="56"/>
        <v>0.3181818181817872</v>
      </c>
      <c r="O414" s="191">
        <f t="shared" si="57"/>
        <v>0</v>
      </c>
      <c r="P414" s="192">
        <f t="shared" si="57"/>
        <v>0</v>
      </c>
    </row>
    <row r="415" spans="1:16" x14ac:dyDescent="0.3">
      <c r="A415" s="184" t="s">
        <v>129</v>
      </c>
      <c r="B415" s="185">
        <v>286.33999999999997</v>
      </c>
      <c r="C415" s="185">
        <v>286.35000000000002</v>
      </c>
      <c r="D415" s="185">
        <f t="shared" si="51"/>
        <v>1.0000000000047748E-2</v>
      </c>
      <c r="E415" s="186">
        <v>2500</v>
      </c>
      <c r="F415" s="186">
        <v>50</v>
      </c>
      <c r="G415" s="187">
        <v>0.05</v>
      </c>
      <c r="H415" s="188">
        <f t="shared" si="52"/>
        <v>0.43181818182024367</v>
      </c>
      <c r="I415" s="188">
        <f t="shared" si="53"/>
        <v>2.2727272727381245E-2</v>
      </c>
      <c r="J415" s="189" t="s">
        <v>175</v>
      </c>
      <c r="K415" s="189">
        <f t="shared" si="50"/>
        <v>0</v>
      </c>
      <c r="L415" s="189">
        <f t="shared" si="54"/>
        <v>55</v>
      </c>
      <c r="M415" s="190">
        <f t="shared" si="55"/>
        <v>0.43181818182024367</v>
      </c>
      <c r="N415" s="190">
        <f t="shared" si="56"/>
        <v>2.2727272727381245E-2</v>
      </c>
      <c r="O415" s="191">
        <f t="shared" si="57"/>
        <v>0</v>
      </c>
      <c r="P415" s="192">
        <f t="shared" si="57"/>
        <v>0</v>
      </c>
    </row>
    <row r="416" spans="1:16" x14ac:dyDescent="0.3">
      <c r="A416" s="184" t="s">
        <v>129</v>
      </c>
      <c r="B416" s="185">
        <v>286.35000000000002</v>
      </c>
      <c r="C416" s="185">
        <v>286.36</v>
      </c>
      <c r="D416" s="185">
        <f t="shared" si="51"/>
        <v>9.9999999999909051E-3</v>
      </c>
      <c r="E416" s="186">
        <v>2500</v>
      </c>
      <c r="F416" s="186">
        <v>40</v>
      </c>
      <c r="G416" s="187">
        <v>0.05</v>
      </c>
      <c r="H416" s="188">
        <f t="shared" si="52"/>
        <v>0.52777777777729773</v>
      </c>
      <c r="I416" s="188">
        <f t="shared" si="53"/>
        <v>2.7777777777752515E-2</v>
      </c>
      <c r="J416" s="189" t="s">
        <v>175</v>
      </c>
      <c r="K416" s="189">
        <f t="shared" si="50"/>
        <v>0</v>
      </c>
      <c r="L416" s="189">
        <f t="shared" si="54"/>
        <v>45</v>
      </c>
      <c r="M416" s="190">
        <f t="shared" si="55"/>
        <v>0.52777777777729773</v>
      </c>
      <c r="N416" s="190">
        <f t="shared" si="56"/>
        <v>2.7777777777752515E-2</v>
      </c>
      <c r="O416" s="191">
        <f t="shared" si="57"/>
        <v>0</v>
      </c>
      <c r="P416" s="192">
        <f t="shared" si="57"/>
        <v>0</v>
      </c>
    </row>
    <row r="417" spans="1:16" x14ac:dyDescent="0.3">
      <c r="A417" s="184" t="s">
        <v>129</v>
      </c>
      <c r="B417" s="185">
        <v>286.36</v>
      </c>
      <c r="C417" s="185">
        <v>286.39999999999998</v>
      </c>
      <c r="D417" s="185">
        <f t="shared" si="51"/>
        <v>3.999999999996362E-2</v>
      </c>
      <c r="E417" s="186">
        <v>2500</v>
      </c>
      <c r="F417" s="186">
        <v>40</v>
      </c>
      <c r="G417" s="187">
        <v>0.05</v>
      </c>
      <c r="H417" s="188">
        <f t="shared" si="52"/>
        <v>2.1111111111091909</v>
      </c>
      <c r="I417" s="188">
        <f t="shared" si="53"/>
        <v>0.11111111111101006</v>
      </c>
      <c r="J417" s="189" t="s">
        <v>175</v>
      </c>
      <c r="K417" s="189">
        <f t="shared" si="50"/>
        <v>0</v>
      </c>
      <c r="L417" s="189">
        <f t="shared" si="54"/>
        <v>45</v>
      </c>
      <c r="M417" s="190">
        <f t="shared" si="55"/>
        <v>2.1111111111091909</v>
      </c>
      <c r="N417" s="190">
        <f t="shared" si="56"/>
        <v>0.11111111111101006</v>
      </c>
      <c r="O417" s="191">
        <f t="shared" si="57"/>
        <v>0</v>
      </c>
      <c r="P417" s="192">
        <f t="shared" si="57"/>
        <v>0</v>
      </c>
    </row>
    <row r="418" spans="1:16" x14ac:dyDescent="0.3">
      <c r="A418" s="184" t="s">
        <v>129</v>
      </c>
      <c r="B418" s="185">
        <v>286.39999999999998</v>
      </c>
      <c r="C418" s="185">
        <v>286.44</v>
      </c>
      <c r="D418" s="185">
        <f t="shared" si="51"/>
        <v>4.0000000000020464E-2</v>
      </c>
      <c r="E418" s="186">
        <v>2211</v>
      </c>
      <c r="F418" s="186">
        <v>40</v>
      </c>
      <c r="G418" s="187">
        <v>0.05</v>
      </c>
      <c r="H418" s="188">
        <f t="shared" si="52"/>
        <v>1.8670666666676217</v>
      </c>
      <c r="I418" s="188">
        <f t="shared" si="53"/>
        <v>9.8266666666716934E-2</v>
      </c>
      <c r="J418" s="189" t="s">
        <v>175</v>
      </c>
      <c r="K418" s="189">
        <f t="shared" si="50"/>
        <v>0</v>
      </c>
      <c r="L418" s="189">
        <f t="shared" si="54"/>
        <v>45</v>
      </c>
      <c r="M418" s="190">
        <f t="shared" si="55"/>
        <v>1.8670666666676219</v>
      </c>
      <c r="N418" s="190">
        <f t="shared" si="56"/>
        <v>9.8266666666716934E-2</v>
      </c>
      <c r="O418" s="191">
        <f t="shared" si="57"/>
        <v>0</v>
      </c>
      <c r="P418" s="192">
        <f t="shared" si="57"/>
        <v>0</v>
      </c>
    </row>
    <row r="419" spans="1:16" x14ac:dyDescent="0.3">
      <c r="A419" s="184" t="s">
        <v>129</v>
      </c>
      <c r="B419" s="185">
        <v>286.44</v>
      </c>
      <c r="C419" s="185">
        <v>286.45</v>
      </c>
      <c r="D419" s="185">
        <f t="shared" si="51"/>
        <v>9.9999999999909051E-3</v>
      </c>
      <c r="E419" s="186">
        <v>2120</v>
      </c>
      <c r="F419" s="186">
        <v>40</v>
      </c>
      <c r="G419" s="187">
        <v>0.05</v>
      </c>
      <c r="H419" s="188">
        <f t="shared" si="52"/>
        <v>0.44755555555514853</v>
      </c>
      <c r="I419" s="188">
        <f t="shared" si="53"/>
        <v>2.3555555555534131E-2</v>
      </c>
      <c r="J419" s="189" t="s">
        <v>175</v>
      </c>
      <c r="K419" s="189">
        <f t="shared" si="50"/>
        <v>0</v>
      </c>
      <c r="L419" s="189">
        <f t="shared" si="54"/>
        <v>45</v>
      </c>
      <c r="M419" s="190">
        <f t="shared" si="55"/>
        <v>0.44755555555514853</v>
      </c>
      <c r="N419" s="190">
        <f t="shared" si="56"/>
        <v>2.3555555555534131E-2</v>
      </c>
      <c r="O419" s="191">
        <f t="shared" si="57"/>
        <v>0</v>
      </c>
      <c r="P419" s="192">
        <f t="shared" si="57"/>
        <v>0</v>
      </c>
    </row>
    <row r="420" spans="1:16" x14ac:dyDescent="0.3">
      <c r="A420" s="184" t="s">
        <v>129</v>
      </c>
      <c r="B420" s="185">
        <v>286.45</v>
      </c>
      <c r="C420" s="185">
        <v>286.48</v>
      </c>
      <c r="D420" s="185">
        <f t="shared" si="51"/>
        <v>3.0000000000029559E-2</v>
      </c>
      <c r="E420" s="186">
        <v>2120</v>
      </c>
      <c r="F420" s="186">
        <v>40</v>
      </c>
      <c r="G420" s="187">
        <v>0.05</v>
      </c>
      <c r="H420" s="188">
        <f t="shared" si="52"/>
        <v>1.3426666666679896</v>
      </c>
      <c r="I420" s="188">
        <f t="shared" si="53"/>
        <v>7.0666666666736294E-2</v>
      </c>
      <c r="J420" s="189" t="s">
        <v>175</v>
      </c>
      <c r="K420" s="189">
        <f t="shared" si="50"/>
        <v>0</v>
      </c>
      <c r="L420" s="189">
        <f t="shared" si="54"/>
        <v>45</v>
      </c>
      <c r="M420" s="190">
        <f t="shared" si="55"/>
        <v>1.3426666666679896</v>
      </c>
      <c r="N420" s="190">
        <f t="shared" si="56"/>
        <v>7.0666666666736294E-2</v>
      </c>
      <c r="O420" s="191">
        <f t="shared" si="57"/>
        <v>0</v>
      </c>
      <c r="P420" s="192">
        <f t="shared" si="57"/>
        <v>0</v>
      </c>
    </row>
    <row r="421" spans="1:16" x14ac:dyDescent="0.3">
      <c r="A421" s="184" t="s">
        <v>129</v>
      </c>
      <c r="B421" s="185">
        <v>286.48</v>
      </c>
      <c r="C421" s="185">
        <v>286.51</v>
      </c>
      <c r="D421" s="185">
        <f t="shared" si="51"/>
        <v>2.9999999999972715E-2</v>
      </c>
      <c r="E421" s="186">
        <v>2120</v>
      </c>
      <c r="F421" s="186">
        <v>40</v>
      </c>
      <c r="G421" s="187">
        <v>0.05</v>
      </c>
      <c r="H421" s="188">
        <f t="shared" si="52"/>
        <v>1.3426666666654454</v>
      </c>
      <c r="I421" s="188">
        <f t="shared" si="53"/>
        <v>7.0666666666602401E-2</v>
      </c>
      <c r="J421" s="189" t="s">
        <v>175</v>
      </c>
      <c r="K421" s="189">
        <f t="shared" si="50"/>
        <v>0</v>
      </c>
      <c r="L421" s="189">
        <f t="shared" si="54"/>
        <v>45</v>
      </c>
      <c r="M421" s="190">
        <f t="shared" si="55"/>
        <v>1.3426666666654454</v>
      </c>
      <c r="N421" s="190">
        <f t="shared" si="56"/>
        <v>7.0666666666602401E-2</v>
      </c>
      <c r="O421" s="191">
        <f t="shared" si="57"/>
        <v>0</v>
      </c>
      <c r="P421" s="192">
        <f t="shared" si="57"/>
        <v>0</v>
      </c>
    </row>
    <row r="422" spans="1:16" x14ac:dyDescent="0.3">
      <c r="A422" s="184" t="s">
        <v>129</v>
      </c>
      <c r="B422" s="185">
        <v>286.51</v>
      </c>
      <c r="C422" s="185">
        <v>286.55</v>
      </c>
      <c r="D422" s="185">
        <f t="shared" si="51"/>
        <v>4.0000000000020464E-2</v>
      </c>
      <c r="E422" s="186">
        <v>2120</v>
      </c>
      <c r="F422" s="186">
        <v>40</v>
      </c>
      <c r="G422" s="187">
        <v>0.05</v>
      </c>
      <c r="H422" s="188">
        <f t="shared" si="52"/>
        <v>1.7902222222231381</v>
      </c>
      <c r="I422" s="188">
        <f t="shared" si="53"/>
        <v>9.4222222222270419E-2</v>
      </c>
      <c r="J422" s="189" t="s">
        <v>175</v>
      </c>
      <c r="K422" s="189">
        <f t="shared" si="50"/>
        <v>0</v>
      </c>
      <c r="L422" s="189">
        <f t="shared" si="54"/>
        <v>45</v>
      </c>
      <c r="M422" s="190">
        <f t="shared" si="55"/>
        <v>1.7902222222231381</v>
      </c>
      <c r="N422" s="190">
        <f t="shared" si="56"/>
        <v>9.4222222222270419E-2</v>
      </c>
      <c r="O422" s="191">
        <f t="shared" si="57"/>
        <v>0</v>
      </c>
      <c r="P422" s="192">
        <f t="shared" si="57"/>
        <v>0</v>
      </c>
    </row>
    <row r="423" spans="1:16" x14ac:dyDescent="0.3">
      <c r="A423" s="184" t="s">
        <v>129</v>
      </c>
      <c r="B423" s="185">
        <v>286.55</v>
      </c>
      <c r="C423" s="185">
        <v>286.70999999999998</v>
      </c>
      <c r="D423" s="185">
        <f t="shared" si="51"/>
        <v>0.15999999999996817</v>
      </c>
      <c r="E423" s="186">
        <v>2120</v>
      </c>
      <c r="F423" s="186">
        <v>40</v>
      </c>
      <c r="G423" s="187">
        <v>0.05</v>
      </c>
      <c r="H423" s="188">
        <f t="shared" si="52"/>
        <v>7.160888888887464</v>
      </c>
      <c r="I423" s="188">
        <f t="shared" si="53"/>
        <v>0.376888888888814</v>
      </c>
      <c r="J423" s="189" t="s">
        <v>175</v>
      </c>
      <c r="K423" s="189">
        <f t="shared" si="50"/>
        <v>0</v>
      </c>
      <c r="L423" s="189">
        <f t="shared" si="54"/>
        <v>45</v>
      </c>
      <c r="M423" s="190">
        <f t="shared" si="55"/>
        <v>7.1608888888874631</v>
      </c>
      <c r="N423" s="190">
        <f t="shared" si="56"/>
        <v>0.376888888888814</v>
      </c>
      <c r="O423" s="191">
        <f t="shared" si="57"/>
        <v>0</v>
      </c>
      <c r="P423" s="192">
        <f t="shared" si="57"/>
        <v>0</v>
      </c>
    </row>
    <row r="424" spans="1:16" x14ac:dyDescent="0.3">
      <c r="A424" s="184" t="s">
        <v>129</v>
      </c>
      <c r="B424" s="185">
        <v>286.70999999999998</v>
      </c>
      <c r="C424" s="185">
        <v>286.82100000000003</v>
      </c>
      <c r="D424" s="185">
        <f t="shared" si="51"/>
        <v>0.11100000000004684</v>
      </c>
      <c r="E424" s="186">
        <v>2150</v>
      </c>
      <c r="F424" s="186">
        <v>40</v>
      </c>
      <c r="G424" s="187">
        <v>0.05</v>
      </c>
      <c r="H424" s="188">
        <f t="shared" si="52"/>
        <v>5.0381666666687925</v>
      </c>
      <c r="I424" s="188">
        <f t="shared" si="53"/>
        <v>0.26516666666677857</v>
      </c>
      <c r="J424" s="189" t="s">
        <v>175</v>
      </c>
      <c r="K424" s="189">
        <f t="shared" si="50"/>
        <v>0</v>
      </c>
      <c r="L424" s="189">
        <f t="shared" si="54"/>
        <v>45</v>
      </c>
      <c r="M424" s="190">
        <f t="shared" si="55"/>
        <v>5.0381666666687925</v>
      </c>
      <c r="N424" s="190">
        <f t="shared" si="56"/>
        <v>0.26516666666677857</v>
      </c>
      <c r="O424" s="191">
        <f t="shared" si="57"/>
        <v>0</v>
      </c>
      <c r="P424" s="192">
        <f t="shared" si="57"/>
        <v>0</v>
      </c>
    </row>
    <row r="425" spans="1:16" x14ac:dyDescent="0.3">
      <c r="A425" s="184" t="s">
        <v>129</v>
      </c>
      <c r="B425" s="185">
        <v>286.82100000000003</v>
      </c>
      <c r="C425" s="185">
        <v>286.86</v>
      </c>
      <c r="D425" s="185">
        <f t="shared" si="51"/>
        <v>3.8999999999987267E-2</v>
      </c>
      <c r="E425" s="186">
        <v>2150</v>
      </c>
      <c r="F425" s="186">
        <v>40</v>
      </c>
      <c r="G425" s="187">
        <v>0.05</v>
      </c>
      <c r="H425" s="188">
        <f t="shared" si="52"/>
        <v>1.7701666666660887</v>
      </c>
      <c r="I425" s="188">
        <f t="shared" si="53"/>
        <v>9.3166666666636255E-2</v>
      </c>
      <c r="J425" s="189" t="s">
        <v>175</v>
      </c>
      <c r="K425" s="189">
        <f t="shared" si="50"/>
        <v>0</v>
      </c>
      <c r="L425" s="189">
        <f t="shared" si="54"/>
        <v>45</v>
      </c>
      <c r="M425" s="190">
        <f t="shared" si="55"/>
        <v>1.7701666666660887</v>
      </c>
      <c r="N425" s="190">
        <f t="shared" si="56"/>
        <v>9.3166666666636255E-2</v>
      </c>
      <c r="O425" s="191">
        <f t="shared" si="57"/>
        <v>0</v>
      </c>
      <c r="P425" s="192">
        <f t="shared" si="57"/>
        <v>0</v>
      </c>
    </row>
    <row r="426" spans="1:16" x14ac:dyDescent="0.3">
      <c r="A426" s="184" t="s">
        <v>129</v>
      </c>
      <c r="B426" s="185">
        <v>286.86</v>
      </c>
      <c r="C426" s="185">
        <v>287.04000000000002</v>
      </c>
      <c r="D426" s="185">
        <f t="shared" si="51"/>
        <v>0.18000000000000682</v>
      </c>
      <c r="E426" s="186">
        <v>2150</v>
      </c>
      <c r="F426" s="186">
        <v>40</v>
      </c>
      <c r="G426" s="187">
        <v>0.05</v>
      </c>
      <c r="H426" s="188">
        <f t="shared" si="52"/>
        <v>8.1700000000003108</v>
      </c>
      <c r="I426" s="188">
        <f t="shared" si="53"/>
        <v>0.43000000000001631</v>
      </c>
      <c r="J426" s="189" t="s">
        <v>175</v>
      </c>
      <c r="K426" s="189">
        <f t="shared" si="50"/>
        <v>0</v>
      </c>
      <c r="L426" s="189">
        <f t="shared" si="54"/>
        <v>45</v>
      </c>
      <c r="M426" s="190">
        <f t="shared" si="55"/>
        <v>8.1700000000003108</v>
      </c>
      <c r="N426" s="190">
        <f t="shared" si="56"/>
        <v>0.43000000000001631</v>
      </c>
      <c r="O426" s="191">
        <f t="shared" si="57"/>
        <v>0</v>
      </c>
      <c r="P426" s="192">
        <f t="shared" si="57"/>
        <v>0</v>
      </c>
    </row>
    <row r="427" spans="1:16" x14ac:dyDescent="0.3">
      <c r="A427" s="184" t="s">
        <v>129</v>
      </c>
      <c r="B427" s="185">
        <v>287.04000000000002</v>
      </c>
      <c r="C427" s="185">
        <v>287.16399999999999</v>
      </c>
      <c r="D427" s="185">
        <f t="shared" si="51"/>
        <v>0.1239999999999668</v>
      </c>
      <c r="E427" s="186">
        <v>2150</v>
      </c>
      <c r="F427" s="186">
        <v>50</v>
      </c>
      <c r="G427" s="187">
        <v>0.05</v>
      </c>
      <c r="H427" s="188">
        <f t="shared" si="52"/>
        <v>4.6049090909078583</v>
      </c>
      <c r="I427" s="188">
        <f t="shared" si="53"/>
        <v>0.24236363636357147</v>
      </c>
      <c r="J427" s="189" t="s">
        <v>175</v>
      </c>
      <c r="K427" s="189">
        <f t="shared" si="50"/>
        <v>0</v>
      </c>
      <c r="L427" s="189">
        <f t="shared" si="54"/>
        <v>55</v>
      </c>
      <c r="M427" s="190">
        <f t="shared" si="55"/>
        <v>4.6049090909078583</v>
      </c>
      <c r="N427" s="190">
        <f t="shared" si="56"/>
        <v>0.24236363636357147</v>
      </c>
      <c r="O427" s="191">
        <f t="shared" si="57"/>
        <v>0</v>
      </c>
      <c r="P427" s="192">
        <f t="shared" si="57"/>
        <v>0</v>
      </c>
    </row>
    <row r="428" spans="1:16" x14ac:dyDescent="0.3">
      <c r="A428" s="184" t="s">
        <v>129</v>
      </c>
      <c r="B428" s="185">
        <v>287.16399999999999</v>
      </c>
      <c r="C428" s="185">
        <v>287.226</v>
      </c>
      <c r="D428" s="185">
        <f t="shared" si="51"/>
        <v>6.2000000000011823E-2</v>
      </c>
      <c r="E428" s="186">
        <v>2150</v>
      </c>
      <c r="F428" s="186">
        <v>50</v>
      </c>
      <c r="G428" s="187">
        <v>0.05</v>
      </c>
      <c r="H428" s="188">
        <f t="shared" si="52"/>
        <v>2.3024545454549847</v>
      </c>
      <c r="I428" s="188">
        <f t="shared" si="53"/>
        <v>0.1211818181818413</v>
      </c>
      <c r="J428" s="189" t="s">
        <v>175</v>
      </c>
      <c r="K428" s="189">
        <f t="shared" si="50"/>
        <v>0</v>
      </c>
      <c r="L428" s="189">
        <f t="shared" si="54"/>
        <v>55</v>
      </c>
      <c r="M428" s="190">
        <f t="shared" si="55"/>
        <v>2.3024545454549843</v>
      </c>
      <c r="N428" s="190">
        <f t="shared" si="56"/>
        <v>0.1211818181818413</v>
      </c>
      <c r="O428" s="191">
        <f t="shared" si="57"/>
        <v>0</v>
      </c>
      <c r="P428" s="192">
        <f t="shared" si="57"/>
        <v>0</v>
      </c>
    </row>
    <row r="429" spans="1:16" x14ac:dyDescent="0.3">
      <c r="A429" s="184" t="s">
        <v>129</v>
      </c>
      <c r="B429" s="185">
        <v>287.226</v>
      </c>
      <c r="C429" s="185">
        <v>287.29599999999999</v>
      </c>
      <c r="D429" s="185">
        <f t="shared" si="51"/>
        <v>6.9999999999993179E-2</v>
      </c>
      <c r="E429" s="186">
        <v>2150</v>
      </c>
      <c r="F429" s="186">
        <v>50</v>
      </c>
      <c r="G429" s="187">
        <v>0.05</v>
      </c>
      <c r="H429" s="188">
        <f t="shared" si="52"/>
        <v>2.599545454545201</v>
      </c>
      <c r="I429" s="188">
        <f t="shared" si="53"/>
        <v>0.13681818181816849</v>
      </c>
      <c r="J429" s="189" t="s">
        <v>175</v>
      </c>
      <c r="K429" s="189">
        <f t="shared" si="50"/>
        <v>0</v>
      </c>
      <c r="L429" s="189">
        <f t="shared" si="54"/>
        <v>55</v>
      </c>
      <c r="M429" s="190">
        <f t="shared" si="55"/>
        <v>2.599545454545201</v>
      </c>
      <c r="N429" s="190">
        <f t="shared" si="56"/>
        <v>0.13681818181816849</v>
      </c>
      <c r="O429" s="191">
        <f t="shared" si="57"/>
        <v>0</v>
      </c>
      <c r="P429" s="192">
        <f t="shared" si="57"/>
        <v>0</v>
      </c>
    </row>
    <row r="430" spans="1:16" x14ac:dyDescent="0.3">
      <c r="A430" s="184" t="s">
        <v>129</v>
      </c>
      <c r="B430" s="185">
        <v>287.29599999999999</v>
      </c>
      <c r="C430" s="185">
        <v>287.346</v>
      </c>
      <c r="D430" s="185">
        <f t="shared" si="51"/>
        <v>5.0000000000011369E-2</v>
      </c>
      <c r="E430" s="186">
        <v>2150</v>
      </c>
      <c r="F430" s="186">
        <v>50</v>
      </c>
      <c r="G430" s="187">
        <v>0.05</v>
      </c>
      <c r="H430" s="188">
        <f t="shared" si="52"/>
        <v>1.856818181818604</v>
      </c>
      <c r="I430" s="188">
        <f t="shared" si="53"/>
        <v>9.772727272729495E-2</v>
      </c>
      <c r="J430" s="189" t="s">
        <v>175</v>
      </c>
      <c r="K430" s="189">
        <f t="shared" si="50"/>
        <v>0</v>
      </c>
      <c r="L430" s="189">
        <f t="shared" si="54"/>
        <v>55</v>
      </c>
      <c r="M430" s="190">
        <f t="shared" si="55"/>
        <v>1.856818181818604</v>
      </c>
      <c r="N430" s="190">
        <f t="shared" si="56"/>
        <v>9.772727272729495E-2</v>
      </c>
      <c r="O430" s="191">
        <f t="shared" si="57"/>
        <v>0</v>
      </c>
      <c r="P430" s="192">
        <f t="shared" si="57"/>
        <v>0</v>
      </c>
    </row>
    <row r="431" spans="1:16" x14ac:dyDescent="0.3">
      <c r="A431" s="184" t="s">
        <v>129</v>
      </c>
      <c r="B431" s="185">
        <v>287.346</v>
      </c>
      <c r="C431" s="185">
        <v>287.36</v>
      </c>
      <c r="D431" s="185">
        <f t="shared" si="51"/>
        <v>1.4000000000010004E-2</v>
      </c>
      <c r="E431" s="186">
        <v>2150</v>
      </c>
      <c r="F431" s="186">
        <v>50</v>
      </c>
      <c r="G431" s="187">
        <v>0.05</v>
      </c>
      <c r="H431" s="188">
        <f t="shared" si="52"/>
        <v>0.51990909090946247</v>
      </c>
      <c r="I431" s="188">
        <f t="shared" si="53"/>
        <v>2.7363636363655918E-2</v>
      </c>
      <c r="J431" s="189" t="s">
        <v>175</v>
      </c>
      <c r="K431" s="189">
        <f t="shared" ref="K431:K494" si="58">VLOOKUP(J431,SD,2,FALSE)</f>
        <v>0</v>
      </c>
      <c r="L431" s="189">
        <f t="shared" si="54"/>
        <v>55</v>
      </c>
      <c r="M431" s="190">
        <f t="shared" si="55"/>
        <v>0.51990909090946247</v>
      </c>
      <c r="N431" s="190">
        <f t="shared" si="56"/>
        <v>2.7363636363655918E-2</v>
      </c>
      <c r="O431" s="191">
        <f t="shared" si="57"/>
        <v>0</v>
      </c>
      <c r="P431" s="192">
        <f t="shared" si="57"/>
        <v>0</v>
      </c>
    </row>
    <row r="432" spans="1:16" x14ac:dyDescent="0.3">
      <c r="A432" s="184" t="s">
        <v>129</v>
      </c>
      <c r="B432" s="185">
        <v>287.36</v>
      </c>
      <c r="C432" s="185">
        <v>287.38</v>
      </c>
      <c r="D432" s="185">
        <f t="shared" si="51"/>
        <v>1.999999999998181E-2</v>
      </c>
      <c r="E432" s="186">
        <v>2150</v>
      </c>
      <c r="F432" s="186">
        <v>50</v>
      </c>
      <c r="G432" s="187">
        <v>0.05</v>
      </c>
      <c r="H432" s="188">
        <f t="shared" si="52"/>
        <v>0.74272727272659722</v>
      </c>
      <c r="I432" s="188">
        <f t="shared" si="53"/>
        <v>3.9090909090873538E-2</v>
      </c>
      <c r="J432" s="189" t="s">
        <v>175</v>
      </c>
      <c r="K432" s="189">
        <f t="shared" si="58"/>
        <v>0</v>
      </c>
      <c r="L432" s="189">
        <f t="shared" si="54"/>
        <v>55</v>
      </c>
      <c r="M432" s="190">
        <f t="shared" si="55"/>
        <v>0.74272727272659722</v>
      </c>
      <c r="N432" s="190">
        <f t="shared" si="56"/>
        <v>3.9090909090873538E-2</v>
      </c>
      <c r="O432" s="191">
        <f t="shared" si="57"/>
        <v>0</v>
      </c>
      <c r="P432" s="192">
        <f t="shared" si="57"/>
        <v>0</v>
      </c>
    </row>
    <row r="433" spans="1:16" x14ac:dyDescent="0.3">
      <c r="A433" s="184" t="s">
        <v>129</v>
      </c>
      <c r="B433" s="185">
        <v>287.38</v>
      </c>
      <c r="C433" s="185">
        <v>287.41000000000003</v>
      </c>
      <c r="D433" s="185">
        <f t="shared" si="51"/>
        <v>3.0000000000029559E-2</v>
      </c>
      <c r="E433" s="186">
        <v>2150</v>
      </c>
      <c r="F433" s="186">
        <v>50</v>
      </c>
      <c r="G433" s="187">
        <v>0.05</v>
      </c>
      <c r="H433" s="188">
        <f t="shared" si="52"/>
        <v>1.1140909090920068</v>
      </c>
      <c r="I433" s="188">
        <f t="shared" si="53"/>
        <v>5.8636363636421412E-2</v>
      </c>
      <c r="J433" s="189" t="s">
        <v>175</v>
      </c>
      <c r="K433" s="189">
        <f t="shared" si="58"/>
        <v>0</v>
      </c>
      <c r="L433" s="189">
        <f t="shared" si="54"/>
        <v>55</v>
      </c>
      <c r="M433" s="190">
        <f t="shared" si="55"/>
        <v>1.1140909090920068</v>
      </c>
      <c r="N433" s="190">
        <f t="shared" si="56"/>
        <v>5.8636363636421412E-2</v>
      </c>
      <c r="O433" s="191">
        <f t="shared" si="57"/>
        <v>0</v>
      </c>
      <c r="P433" s="192">
        <f t="shared" si="57"/>
        <v>0</v>
      </c>
    </row>
    <row r="434" spans="1:16" x14ac:dyDescent="0.3">
      <c r="A434" s="184" t="s">
        <v>129</v>
      </c>
      <c r="B434" s="185">
        <v>287.41000000000003</v>
      </c>
      <c r="C434" s="185">
        <v>287.447</v>
      </c>
      <c r="D434" s="185">
        <f t="shared" si="51"/>
        <v>3.6999999999977717E-2</v>
      </c>
      <c r="E434" s="186">
        <v>2150</v>
      </c>
      <c r="F434" s="186">
        <v>50</v>
      </c>
      <c r="G434" s="187">
        <v>0.05</v>
      </c>
      <c r="H434" s="188">
        <f t="shared" si="52"/>
        <v>1.374045454544627</v>
      </c>
      <c r="I434" s="188">
        <f t="shared" si="53"/>
        <v>7.2318181818138261E-2</v>
      </c>
      <c r="J434" s="189" t="s">
        <v>175</v>
      </c>
      <c r="K434" s="189">
        <f t="shared" si="58"/>
        <v>0</v>
      </c>
      <c r="L434" s="189">
        <f t="shared" si="54"/>
        <v>55</v>
      </c>
      <c r="M434" s="190">
        <f t="shared" si="55"/>
        <v>1.374045454544627</v>
      </c>
      <c r="N434" s="190">
        <f t="shared" si="56"/>
        <v>7.2318181818138261E-2</v>
      </c>
      <c r="O434" s="191">
        <f t="shared" si="57"/>
        <v>0</v>
      </c>
      <c r="P434" s="192">
        <f t="shared" si="57"/>
        <v>0</v>
      </c>
    </row>
    <row r="435" spans="1:16" x14ac:dyDescent="0.3">
      <c r="A435" s="184" t="s">
        <v>129</v>
      </c>
      <c r="B435" s="185">
        <v>287.447</v>
      </c>
      <c r="C435" s="185">
        <v>287.52800000000002</v>
      </c>
      <c r="D435" s="185">
        <f t="shared" si="51"/>
        <v>8.100000000001728E-2</v>
      </c>
      <c r="E435" s="186">
        <v>2150</v>
      </c>
      <c r="F435" s="186">
        <v>50</v>
      </c>
      <c r="G435" s="187">
        <v>0.05</v>
      </c>
      <c r="H435" s="188">
        <f t="shared" si="52"/>
        <v>3.0080454545460964</v>
      </c>
      <c r="I435" s="188">
        <f t="shared" si="53"/>
        <v>0.15831818181821564</v>
      </c>
      <c r="J435" s="189" t="s">
        <v>175</v>
      </c>
      <c r="K435" s="189">
        <f t="shared" si="58"/>
        <v>0</v>
      </c>
      <c r="L435" s="189">
        <f t="shared" si="54"/>
        <v>55</v>
      </c>
      <c r="M435" s="190">
        <f t="shared" si="55"/>
        <v>3.008045454546096</v>
      </c>
      <c r="N435" s="190">
        <f t="shared" si="56"/>
        <v>0.15831818181821564</v>
      </c>
      <c r="O435" s="191">
        <f t="shared" si="57"/>
        <v>0</v>
      </c>
      <c r="P435" s="192">
        <f t="shared" si="57"/>
        <v>0</v>
      </c>
    </row>
    <row r="436" spans="1:16" x14ac:dyDescent="0.3">
      <c r="A436" s="184" t="s">
        <v>129</v>
      </c>
      <c r="B436" s="185">
        <v>287.52800000000002</v>
      </c>
      <c r="C436" s="185">
        <v>287.60899999999998</v>
      </c>
      <c r="D436" s="185">
        <f t="shared" si="51"/>
        <v>8.0999999999960437E-2</v>
      </c>
      <c r="E436" s="186">
        <v>2150</v>
      </c>
      <c r="F436" s="186">
        <v>50</v>
      </c>
      <c r="G436" s="187">
        <v>0.05</v>
      </c>
      <c r="H436" s="188">
        <f t="shared" si="52"/>
        <v>3.0080454545439852</v>
      </c>
      <c r="I436" s="188">
        <f t="shared" si="53"/>
        <v>0.1583181818181045</v>
      </c>
      <c r="J436" s="189" t="s">
        <v>175</v>
      </c>
      <c r="K436" s="189">
        <f t="shared" si="58"/>
        <v>0</v>
      </c>
      <c r="L436" s="189">
        <f t="shared" si="54"/>
        <v>55</v>
      </c>
      <c r="M436" s="190">
        <f t="shared" si="55"/>
        <v>3.0080454545439852</v>
      </c>
      <c r="N436" s="190">
        <f t="shared" si="56"/>
        <v>0.1583181818181045</v>
      </c>
      <c r="O436" s="191">
        <f t="shared" si="57"/>
        <v>0</v>
      </c>
      <c r="P436" s="192">
        <f t="shared" si="57"/>
        <v>0</v>
      </c>
    </row>
    <row r="437" spans="1:16" x14ac:dyDescent="0.3">
      <c r="A437" s="184" t="s">
        <v>129</v>
      </c>
      <c r="B437" s="185">
        <v>287.60899999999998</v>
      </c>
      <c r="C437" s="185">
        <v>287.61</v>
      </c>
      <c r="D437" s="185">
        <f t="shared" si="51"/>
        <v>1.0000000000331966E-3</v>
      </c>
      <c r="E437" s="186">
        <v>2150</v>
      </c>
      <c r="F437" s="186">
        <v>50</v>
      </c>
      <c r="G437" s="187">
        <v>0.05</v>
      </c>
      <c r="H437" s="188">
        <f t="shared" si="52"/>
        <v>3.7136363637596433E-2</v>
      </c>
      <c r="I437" s="188">
        <f t="shared" si="53"/>
        <v>1.9545454546103388E-3</v>
      </c>
      <c r="J437" s="189" t="s">
        <v>175</v>
      </c>
      <c r="K437" s="189">
        <f t="shared" si="58"/>
        <v>0</v>
      </c>
      <c r="L437" s="189">
        <f t="shared" si="54"/>
        <v>55</v>
      </c>
      <c r="M437" s="190">
        <f t="shared" si="55"/>
        <v>3.7136363637596433E-2</v>
      </c>
      <c r="N437" s="190">
        <f t="shared" si="56"/>
        <v>1.9545454546103388E-3</v>
      </c>
      <c r="O437" s="191">
        <f t="shared" si="57"/>
        <v>0</v>
      </c>
      <c r="P437" s="192">
        <f t="shared" si="57"/>
        <v>0</v>
      </c>
    </row>
    <row r="438" spans="1:16" x14ac:dyDescent="0.3">
      <c r="A438" s="184" t="s">
        <v>129</v>
      </c>
      <c r="B438" s="185">
        <v>287.61</v>
      </c>
      <c r="C438" s="185">
        <v>287.66000000000003</v>
      </c>
      <c r="D438" s="185">
        <f t="shared" si="51"/>
        <v>5.0000000000011369E-2</v>
      </c>
      <c r="E438" s="186">
        <v>2150</v>
      </c>
      <c r="F438" s="186">
        <v>45</v>
      </c>
      <c r="G438" s="187">
        <v>0.05</v>
      </c>
      <c r="H438" s="188">
        <f t="shared" si="52"/>
        <v>2.0425000000004645</v>
      </c>
      <c r="I438" s="188">
        <f t="shared" si="53"/>
        <v>0.10750000000002444</v>
      </c>
      <c r="J438" s="189" t="s">
        <v>175</v>
      </c>
      <c r="K438" s="189">
        <f t="shared" si="58"/>
        <v>0</v>
      </c>
      <c r="L438" s="189">
        <f t="shared" si="54"/>
        <v>50</v>
      </c>
      <c r="M438" s="190">
        <f t="shared" si="55"/>
        <v>2.0425000000004645</v>
      </c>
      <c r="N438" s="190">
        <f t="shared" si="56"/>
        <v>0.10750000000002444</v>
      </c>
      <c r="O438" s="191">
        <f t="shared" si="57"/>
        <v>0</v>
      </c>
      <c r="P438" s="192">
        <f t="shared" si="57"/>
        <v>0</v>
      </c>
    </row>
    <row r="439" spans="1:16" x14ac:dyDescent="0.3">
      <c r="A439" s="184" t="s">
        <v>129</v>
      </c>
      <c r="B439" s="185">
        <v>287.66000000000003</v>
      </c>
      <c r="C439" s="185">
        <v>287.67</v>
      </c>
      <c r="D439" s="185">
        <f t="shared" si="51"/>
        <v>9.9999999999909051E-3</v>
      </c>
      <c r="E439" s="186">
        <v>2150</v>
      </c>
      <c r="F439" s="186">
        <v>45</v>
      </c>
      <c r="G439" s="187">
        <v>0.05</v>
      </c>
      <c r="H439" s="188">
        <f t="shared" si="52"/>
        <v>0.40849999999962849</v>
      </c>
      <c r="I439" s="188">
        <f t="shared" si="53"/>
        <v>2.1499999999980444E-2</v>
      </c>
      <c r="J439" s="189" t="s">
        <v>175</v>
      </c>
      <c r="K439" s="189">
        <f t="shared" si="58"/>
        <v>0</v>
      </c>
      <c r="L439" s="189">
        <f t="shared" si="54"/>
        <v>50</v>
      </c>
      <c r="M439" s="190">
        <f t="shared" si="55"/>
        <v>0.40849999999962849</v>
      </c>
      <c r="N439" s="190">
        <f t="shared" si="56"/>
        <v>2.1499999999980444E-2</v>
      </c>
      <c r="O439" s="191">
        <f t="shared" si="57"/>
        <v>0</v>
      </c>
      <c r="P439" s="192">
        <f t="shared" si="57"/>
        <v>0</v>
      </c>
    </row>
    <row r="440" spans="1:16" x14ac:dyDescent="0.3">
      <c r="A440" s="184" t="s">
        <v>129</v>
      </c>
      <c r="B440" s="185">
        <v>287.67</v>
      </c>
      <c r="C440" s="185">
        <v>287.74</v>
      </c>
      <c r="D440" s="185">
        <f t="shared" si="51"/>
        <v>6.9999999999993179E-2</v>
      </c>
      <c r="E440" s="186">
        <v>2150</v>
      </c>
      <c r="F440" s="186">
        <v>45</v>
      </c>
      <c r="G440" s="187">
        <v>0.05</v>
      </c>
      <c r="H440" s="188">
        <f t="shared" si="52"/>
        <v>2.8594999999997213</v>
      </c>
      <c r="I440" s="188">
        <f t="shared" si="53"/>
        <v>0.15049999999998534</v>
      </c>
      <c r="J440" s="189" t="s">
        <v>175</v>
      </c>
      <c r="K440" s="189">
        <f t="shared" si="58"/>
        <v>0</v>
      </c>
      <c r="L440" s="189">
        <f t="shared" si="54"/>
        <v>50</v>
      </c>
      <c r="M440" s="190">
        <f t="shared" si="55"/>
        <v>2.8594999999997213</v>
      </c>
      <c r="N440" s="190">
        <f t="shared" si="56"/>
        <v>0.15049999999998534</v>
      </c>
      <c r="O440" s="191">
        <f t="shared" si="57"/>
        <v>0</v>
      </c>
      <c r="P440" s="192">
        <f t="shared" si="57"/>
        <v>0</v>
      </c>
    </row>
    <row r="441" spans="1:16" x14ac:dyDescent="0.3">
      <c r="A441" s="184" t="s">
        <v>129</v>
      </c>
      <c r="B441" s="185">
        <v>287.74</v>
      </c>
      <c r="C441" s="185">
        <v>287.75</v>
      </c>
      <c r="D441" s="185">
        <f t="shared" si="51"/>
        <v>9.9999999999909051E-3</v>
      </c>
      <c r="E441" s="186">
        <v>2025</v>
      </c>
      <c r="F441" s="186">
        <v>45</v>
      </c>
      <c r="G441" s="187">
        <v>0.05</v>
      </c>
      <c r="H441" s="188">
        <f t="shared" si="52"/>
        <v>0.38474999999965009</v>
      </c>
      <c r="I441" s="188">
        <f t="shared" si="53"/>
        <v>2.0249999999981581E-2</v>
      </c>
      <c r="J441" s="189" t="s">
        <v>175</v>
      </c>
      <c r="K441" s="189">
        <f t="shared" si="58"/>
        <v>0</v>
      </c>
      <c r="L441" s="189">
        <f t="shared" si="54"/>
        <v>50</v>
      </c>
      <c r="M441" s="190">
        <f t="shared" si="55"/>
        <v>0.38474999999965009</v>
      </c>
      <c r="N441" s="190">
        <f t="shared" si="56"/>
        <v>2.0249999999981581E-2</v>
      </c>
      <c r="O441" s="191">
        <f t="shared" si="57"/>
        <v>0</v>
      </c>
      <c r="P441" s="192">
        <f t="shared" si="57"/>
        <v>0</v>
      </c>
    </row>
    <row r="442" spans="1:16" x14ac:dyDescent="0.3">
      <c r="A442" s="184" t="s">
        <v>129</v>
      </c>
      <c r="B442" s="185">
        <v>287.75</v>
      </c>
      <c r="C442" s="185">
        <v>287.81</v>
      </c>
      <c r="D442" s="185">
        <f t="shared" si="51"/>
        <v>6.0000000000002274E-2</v>
      </c>
      <c r="E442" s="186">
        <v>2025</v>
      </c>
      <c r="F442" s="186">
        <v>45</v>
      </c>
      <c r="G442" s="187">
        <v>0.05</v>
      </c>
      <c r="H442" s="188">
        <f t="shared" si="52"/>
        <v>2.3085000000000875</v>
      </c>
      <c r="I442" s="188">
        <f t="shared" si="53"/>
        <v>0.1215000000000046</v>
      </c>
      <c r="J442" s="189" t="s">
        <v>175</v>
      </c>
      <c r="K442" s="189">
        <f t="shared" si="58"/>
        <v>0</v>
      </c>
      <c r="L442" s="189">
        <f t="shared" si="54"/>
        <v>50</v>
      </c>
      <c r="M442" s="190">
        <f t="shared" si="55"/>
        <v>2.3085000000000875</v>
      </c>
      <c r="N442" s="190">
        <f t="shared" si="56"/>
        <v>0.1215000000000046</v>
      </c>
      <c r="O442" s="191">
        <f t="shared" si="57"/>
        <v>0</v>
      </c>
      <c r="P442" s="192">
        <f t="shared" si="57"/>
        <v>0</v>
      </c>
    </row>
    <row r="443" spans="1:16" x14ac:dyDescent="0.3">
      <c r="A443" s="184" t="s">
        <v>129</v>
      </c>
      <c r="B443" s="185">
        <v>287.81</v>
      </c>
      <c r="C443" s="185">
        <v>287.82600000000002</v>
      </c>
      <c r="D443" s="185">
        <f t="shared" si="51"/>
        <v>1.6000000000019554E-2</v>
      </c>
      <c r="E443" s="186">
        <v>2084</v>
      </c>
      <c r="F443" s="186">
        <v>45</v>
      </c>
      <c r="G443" s="187">
        <v>0.05</v>
      </c>
      <c r="H443" s="188">
        <f t="shared" si="52"/>
        <v>0.63353600000077426</v>
      </c>
      <c r="I443" s="188">
        <f t="shared" si="53"/>
        <v>3.3344000000040758E-2</v>
      </c>
      <c r="J443" s="189" t="s">
        <v>175</v>
      </c>
      <c r="K443" s="189">
        <f t="shared" si="58"/>
        <v>0</v>
      </c>
      <c r="L443" s="189">
        <f t="shared" si="54"/>
        <v>50</v>
      </c>
      <c r="M443" s="190">
        <f t="shared" si="55"/>
        <v>0.63353600000077426</v>
      </c>
      <c r="N443" s="190">
        <f t="shared" si="56"/>
        <v>3.3344000000040758E-2</v>
      </c>
      <c r="O443" s="191">
        <f t="shared" si="57"/>
        <v>0</v>
      </c>
      <c r="P443" s="192">
        <f t="shared" si="57"/>
        <v>0</v>
      </c>
    </row>
    <row r="444" spans="1:16" x14ac:dyDescent="0.3">
      <c r="A444" s="184" t="s">
        <v>129</v>
      </c>
      <c r="B444" s="185">
        <v>287.82600000000002</v>
      </c>
      <c r="C444" s="185">
        <v>287.85000000000002</v>
      </c>
      <c r="D444" s="185">
        <f t="shared" si="51"/>
        <v>2.4000000000000909E-2</v>
      </c>
      <c r="E444" s="186">
        <v>2084</v>
      </c>
      <c r="F444" s="186">
        <v>45</v>
      </c>
      <c r="G444" s="187">
        <v>0.05</v>
      </c>
      <c r="H444" s="188">
        <f t="shared" si="52"/>
        <v>0.95030400000003601</v>
      </c>
      <c r="I444" s="188">
        <f t="shared" si="53"/>
        <v>5.0016000000001899E-2</v>
      </c>
      <c r="J444" s="189" t="s">
        <v>175</v>
      </c>
      <c r="K444" s="189">
        <f t="shared" si="58"/>
        <v>0</v>
      </c>
      <c r="L444" s="189">
        <f t="shared" si="54"/>
        <v>50</v>
      </c>
      <c r="M444" s="190">
        <f t="shared" si="55"/>
        <v>0.95030400000003601</v>
      </c>
      <c r="N444" s="190">
        <f t="shared" si="56"/>
        <v>5.0016000000001899E-2</v>
      </c>
      <c r="O444" s="191">
        <f t="shared" si="57"/>
        <v>0</v>
      </c>
      <c r="P444" s="192">
        <f t="shared" si="57"/>
        <v>0</v>
      </c>
    </row>
    <row r="445" spans="1:16" x14ac:dyDescent="0.3">
      <c r="A445" s="184" t="s">
        <v>129</v>
      </c>
      <c r="B445" s="185">
        <v>287.85000000000002</v>
      </c>
      <c r="C445" s="185">
        <v>287.86</v>
      </c>
      <c r="D445" s="185">
        <f t="shared" si="51"/>
        <v>9.9999999999909051E-3</v>
      </c>
      <c r="E445" s="186">
        <v>1870</v>
      </c>
      <c r="F445" s="186">
        <v>45</v>
      </c>
      <c r="G445" s="187">
        <v>0.05</v>
      </c>
      <c r="H445" s="188">
        <f t="shared" si="52"/>
        <v>0.35529999999967687</v>
      </c>
      <c r="I445" s="188">
        <f t="shared" si="53"/>
        <v>1.8699999999982994E-2</v>
      </c>
      <c r="J445" s="189" t="s">
        <v>175</v>
      </c>
      <c r="K445" s="189">
        <f t="shared" si="58"/>
        <v>0</v>
      </c>
      <c r="L445" s="189">
        <f t="shared" si="54"/>
        <v>50</v>
      </c>
      <c r="M445" s="190">
        <f t="shared" si="55"/>
        <v>0.35529999999967687</v>
      </c>
      <c r="N445" s="190">
        <f t="shared" si="56"/>
        <v>1.8699999999982994E-2</v>
      </c>
      <c r="O445" s="191">
        <f t="shared" si="57"/>
        <v>0</v>
      </c>
      <c r="P445" s="192">
        <f t="shared" si="57"/>
        <v>0</v>
      </c>
    </row>
    <row r="446" spans="1:16" x14ac:dyDescent="0.3">
      <c r="A446" s="184" t="s">
        <v>129</v>
      </c>
      <c r="B446" s="185">
        <v>287.86</v>
      </c>
      <c r="C446" s="185">
        <v>287.89</v>
      </c>
      <c r="D446" s="185">
        <f t="shared" si="51"/>
        <v>2.9999999999972715E-2</v>
      </c>
      <c r="E446" s="186">
        <v>1870</v>
      </c>
      <c r="F446" s="186">
        <v>45</v>
      </c>
      <c r="G446" s="187">
        <v>0.05</v>
      </c>
      <c r="H446" s="188">
        <f t="shared" si="52"/>
        <v>1.0658999999990306</v>
      </c>
      <c r="I446" s="188">
        <f t="shared" si="53"/>
        <v>5.6099999999948989E-2</v>
      </c>
      <c r="J446" s="189" t="s">
        <v>175</v>
      </c>
      <c r="K446" s="189">
        <f t="shared" si="58"/>
        <v>0</v>
      </c>
      <c r="L446" s="189">
        <f t="shared" si="54"/>
        <v>50</v>
      </c>
      <c r="M446" s="190">
        <f t="shared" si="55"/>
        <v>1.0658999999990304</v>
      </c>
      <c r="N446" s="190">
        <f t="shared" si="56"/>
        <v>5.6099999999948989E-2</v>
      </c>
      <c r="O446" s="191">
        <f t="shared" si="57"/>
        <v>0</v>
      </c>
      <c r="P446" s="192">
        <f t="shared" si="57"/>
        <v>0</v>
      </c>
    </row>
    <row r="447" spans="1:16" x14ac:dyDescent="0.3">
      <c r="A447" s="184" t="s">
        <v>129</v>
      </c>
      <c r="B447" s="185">
        <v>287.89</v>
      </c>
      <c r="C447" s="185">
        <v>287.92</v>
      </c>
      <c r="D447" s="185">
        <f t="shared" si="51"/>
        <v>3.0000000000029559E-2</v>
      </c>
      <c r="E447" s="186">
        <v>1870</v>
      </c>
      <c r="F447" s="186">
        <v>45</v>
      </c>
      <c r="G447" s="187">
        <v>0.05</v>
      </c>
      <c r="H447" s="188">
        <f t="shared" si="52"/>
        <v>1.0659000000010501</v>
      </c>
      <c r="I447" s="188">
        <f t="shared" si="53"/>
        <v>5.6100000000055272E-2</v>
      </c>
      <c r="J447" s="189" t="s">
        <v>175</v>
      </c>
      <c r="K447" s="189">
        <f t="shared" si="58"/>
        <v>0</v>
      </c>
      <c r="L447" s="189">
        <f t="shared" si="54"/>
        <v>50</v>
      </c>
      <c r="M447" s="190">
        <f t="shared" si="55"/>
        <v>1.0659000000010501</v>
      </c>
      <c r="N447" s="190">
        <f t="shared" si="56"/>
        <v>5.6100000000055272E-2</v>
      </c>
      <c r="O447" s="191">
        <f t="shared" si="57"/>
        <v>0</v>
      </c>
      <c r="P447" s="192">
        <f t="shared" si="57"/>
        <v>0</v>
      </c>
    </row>
    <row r="448" spans="1:16" x14ac:dyDescent="0.3">
      <c r="A448" s="184" t="s">
        <v>129</v>
      </c>
      <c r="B448" s="185">
        <v>287.92</v>
      </c>
      <c r="C448" s="185">
        <v>287.93</v>
      </c>
      <c r="D448" s="185">
        <f t="shared" si="51"/>
        <v>9.9999999999909051E-3</v>
      </c>
      <c r="E448" s="186">
        <v>1870</v>
      </c>
      <c r="F448" s="186">
        <v>45</v>
      </c>
      <c r="G448" s="187">
        <v>0.05</v>
      </c>
      <c r="H448" s="188">
        <f t="shared" si="52"/>
        <v>0.35529999999967687</v>
      </c>
      <c r="I448" s="188">
        <f t="shared" si="53"/>
        <v>1.8699999999982994E-2</v>
      </c>
      <c r="J448" s="189" t="s">
        <v>175</v>
      </c>
      <c r="K448" s="189">
        <f t="shared" si="58"/>
        <v>0</v>
      </c>
      <c r="L448" s="189">
        <f t="shared" si="54"/>
        <v>50</v>
      </c>
      <c r="M448" s="190">
        <f t="shared" si="55"/>
        <v>0.35529999999967687</v>
      </c>
      <c r="N448" s="190">
        <f t="shared" si="56"/>
        <v>1.8699999999982994E-2</v>
      </c>
      <c r="O448" s="191">
        <f t="shared" si="57"/>
        <v>0</v>
      </c>
      <c r="P448" s="192">
        <f t="shared" si="57"/>
        <v>0</v>
      </c>
    </row>
    <row r="449" spans="1:16" x14ac:dyDescent="0.3">
      <c r="A449" s="184" t="s">
        <v>129</v>
      </c>
      <c r="B449" s="185">
        <v>287.93</v>
      </c>
      <c r="C449" s="185">
        <v>287.98</v>
      </c>
      <c r="D449" s="185">
        <f t="shared" si="51"/>
        <v>5.0000000000011369E-2</v>
      </c>
      <c r="E449" s="186">
        <v>1870</v>
      </c>
      <c r="F449" s="186">
        <v>45</v>
      </c>
      <c r="G449" s="187">
        <v>0.05</v>
      </c>
      <c r="H449" s="188">
        <f t="shared" si="52"/>
        <v>1.7765000000004039</v>
      </c>
      <c r="I449" s="188">
        <f t="shared" si="53"/>
        <v>9.3500000000021261E-2</v>
      </c>
      <c r="J449" s="189" t="s">
        <v>175</v>
      </c>
      <c r="K449" s="189">
        <f t="shared" si="58"/>
        <v>0</v>
      </c>
      <c r="L449" s="189">
        <f t="shared" si="54"/>
        <v>50</v>
      </c>
      <c r="M449" s="190">
        <f t="shared" si="55"/>
        <v>1.7765000000004039</v>
      </c>
      <c r="N449" s="190">
        <f t="shared" si="56"/>
        <v>9.3500000000021261E-2</v>
      </c>
      <c r="O449" s="191">
        <f t="shared" si="57"/>
        <v>0</v>
      </c>
      <c r="P449" s="192">
        <f t="shared" si="57"/>
        <v>0</v>
      </c>
    </row>
    <row r="450" spans="1:16" x14ac:dyDescent="0.3">
      <c r="A450" s="184" t="s">
        <v>129</v>
      </c>
      <c r="B450" s="185">
        <v>287.98</v>
      </c>
      <c r="C450" s="185">
        <v>288.01</v>
      </c>
      <c r="D450" s="185">
        <f t="shared" si="51"/>
        <v>2.9999999999972715E-2</v>
      </c>
      <c r="E450" s="186">
        <v>1870</v>
      </c>
      <c r="F450" s="186">
        <v>55</v>
      </c>
      <c r="G450" s="187">
        <v>0.05</v>
      </c>
      <c r="H450" s="188">
        <f t="shared" si="52"/>
        <v>0.88824999999919219</v>
      </c>
      <c r="I450" s="188">
        <f t="shared" si="53"/>
        <v>4.6749999999957485E-2</v>
      </c>
      <c r="J450" s="189" t="s">
        <v>175</v>
      </c>
      <c r="K450" s="189">
        <f t="shared" si="58"/>
        <v>0</v>
      </c>
      <c r="L450" s="189">
        <f t="shared" si="54"/>
        <v>60</v>
      </c>
      <c r="M450" s="190">
        <f t="shared" si="55"/>
        <v>0.88824999999919207</v>
      </c>
      <c r="N450" s="190">
        <f t="shared" si="56"/>
        <v>4.6749999999957485E-2</v>
      </c>
      <c r="O450" s="191">
        <f t="shared" si="57"/>
        <v>0</v>
      </c>
      <c r="P450" s="192">
        <f t="shared" si="57"/>
        <v>0</v>
      </c>
    </row>
    <row r="451" spans="1:16" x14ac:dyDescent="0.3">
      <c r="A451" s="184" t="s">
        <v>129</v>
      </c>
      <c r="B451" s="185">
        <v>288.01</v>
      </c>
      <c r="C451" s="185">
        <v>288.02</v>
      </c>
      <c r="D451" s="185">
        <f t="shared" si="51"/>
        <v>9.9999999999909051E-3</v>
      </c>
      <c r="E451" s="186">
        <v>1870</v>
      </c>
      <c r="F451" s="186">
        <v>55</v>
      </c>
      <c r="G451" s="187">
        <v>0.05</v>
      </c>
      <c r="H451" s="188">
        <f t="shared" si="52"/>
        <v>0.29608333333306402</v>
      </c>
      <c r="I451" s="188">
        <f t="shared" si="53"/>
        <v>1.5583333333319162E-2</v>
      </c>
      <c r="J451" s="189" t="s">
        <v>175</v>
      </c>
      <c r="K451" s="189">
        <f t="shared" si="58"/>
        <v>0</v>
      </c>
      <c r="L451" s="189">
        <f t="shared" si="54"/>
        <v>60</v>
      </c>
      <c r="M451" s="190">
        <f t="shared" si="55"/>
        <v>0.29608333333306402</v>
      </c>
      <c r="N451" s="190">
        <f t="shared" si="56"/>
        <v>1.5583333333319162E-2</v>
      </c>
      <c r="O451" s="191">
        <f t="shared" si="57"/>
        <v>0</v>
      </c>
      <c r="P451" s="192">
        <f t="shared" si="57"/>
        <v>0</v>
      </c>
    </row>
    <row r="452" spans="1:16" x14ac:dyDescent="0.3">
      <c r="A452" s="184" t="s">
        <v>129</v>
      </c>
      <c r="B452" s="185">
        <v>288.02</v>
      </c>
      <c r="C452" s="185">
        <v>288.13</v>
      </c>
      <c r="D452" s="185">
        <f t="shared" ref="D452:D515" si="59">C452-B452</f>
        <v>0.11000000000001364</v>
      </c>
      <c r="E452" s="186">
        <v>1870</v>
      </c>
      <c r="F452" s="186">
        <v>55</v>
      </c>
      <c r="G452" s="187">
        <v>0.05</v>
      </c>
      <c r="H452" s="188">
        <f t="shared" ref="H452:H515" si="60">(E452*(1-G452)*D452)/(F452+5)</f>
        <v>3.2569166666670708</v>
      </c>
      <c r="I452" s="188">
        <f t="shared" ref="I452:I515" si="61">(D452*G452*E452)/(F452+5)</f>
        <v>0.17141666666668792</v>
      </c>
      <c r="J452" s="189" t="s">
        <v>175</v>
      </c>
      <c r="K452" s="189">
        <f t="shared" si="58"/>
        <v>0</v>
      </c>
      <c r="L452" s="189">
        <f t="shared" ref="L452:L515" si="62">IF((F452+5-K452)&lt;25,25,(F452+5-K452))</f>
        <v>60</v>
      </c>
      <c r="M452" s="190">
        <f t="shared" ref="M452:M515" si="63">((D452*(1-G452)*E452)/(L452))</f>
        <v>3.2569166666670708</v>
      </c>
      <c r="N452" s="190">
        <f t="shared" ref="N452:N515" si="64">(D452*G452*E452)/(L452)</f>
        <v>0.17141666666668792</v>
      </c>
      <c r="O452" s="191">
        <f t="shared" ref="O452:P515" si="65">M452-H452</f>
        <v>0</v>
      </c>
      <c r="P452" s="192">
        <f t="shared" si="65"/>
        <v>0</v>
      </c>
    </row>
    <row r="453" spans="1:16" x14ac:dyDescent="0.3">
      <c r="A453" s="184" t="s">
        <v>129</v>
      </c>
      <c r="B453" s="185">
        <v>288.13</v>
      </c>
      <c r="C453" s="185">
        <v>288.17</v>
      </c>
      <c r="D453" s="185">
        <f t="shared" si="59"/>
        <v>4.0000000000020464E-2</v>
      </c>
      <c r="E453" s="186">
        <v>1870</v>
      </c>
      <c r="F453" s="186">
        <v>55</v>
      </c>
      <c r="G453" s="187">
        <v>0.05</v>
      </c>
      <c r="H453" s="188">
        <f t="shared" si="60"/>
        <v>1.1843333333339392</v>
      </c>
      <c r="I453" s="188">
        <f t="shared" si="61"/>
        <v>6.2333333333365222E-2</v>
      </c>
      <c r="J453" s="189" t="s">
        <v>175</v>
      </c>
      <c r="K453" s="189">
        <f t="shared" si="58"/>
        <v>0</v>
      </c>
      <c r="L453" s="189">
        <f t="shared" si="62"/>
        <v>60</v>
      </c>
      <c r="M453" s="190">
        <f t="shared" si="63"/>
        <v>1.1843333333339392</v>
      </c>
      <c r="N453" s="190">
        <f t="shared" si="64"/>
        <v>6.2333333333365222E-2</v>
      </c>
      <c r="O453" s="191">
        <f t="shared" si="65"/>
        <v>0</v>
      </c>
      <c r="P453" s="192">
        <f t="shared" si="65"/>
        <v>0</v>
      </c>
    </row>
    <row r="454" spans="1:16" x14ac:dyDescent="0.3">
      <c r="A454" s="184" t="s">
        <v>129</v>
      </c>
      <c r="B454" s="185">
        <v>288.17</v>
      </c>
      <c r="C454" s="185">
        <v>288.26</v>
      </c>
      <c r="D454" s="185">
        <f t="shared" si="59"/>
        <v>8.9999999999974989E-2</v>
      </c>
      <c r="E454" s="186">
        <v>1870</v>
      </c>
      <c r="F454" s="186">
        <v>55</v>
      </c>
      <c r="G454" s="187">
        <v>0.05</v>
      </c>
      <c r="H454" s="188">
        <f t="shared" si="60"/>
        <v>2.6647499999992594</v>
      </c>
      <c r="I454" s="188">
        <f t="shared" si="61"/>
        <v>0.14024999999996102</v>
      </c>
      <c r="J454" s="189" t="s">
        <v>175</v>
      </c>
      <c r="K454" s="189">
        <f t="shared" si="58"/>
        <v>0</v>
      </c>
      <c r="L454" s="189">
        <f t="shared" si="62"/>
        <v>60</v>
      </c>
      <c r="M454" s="190">
        <f t="shared" si="63"/>
        <v>2.6647499999992594</v>
      </c>
      <c r="N454" s="190">
        <f t="shared" si="64"/>
        <v>0.14024999999996102</v>
      </c>
      <c r="O454" s="191">
        <f t="shared" si="65"/>
        <v>0</v>
      </c>
      <c r="P454" s="192">
        <f t="shared" si="65"/>
        <v>0</v>
      </c>
    </row>
    <row r="455" spans="1:16" x14ac:dyDescent="0.3">
      <c r="A455" s="184" t="s">
        <v>129</v>
      </c>
      <c r="B455" s="185">
        <v>288.26</v>
      </c>
      <c r="C455" s="185">
        <v>288.29000000000002</v>
      </c>
      <c r="D455" s="185">
        <f t="shared" si="59"/>
        <v>3.0000000000029559E-2</v>
      </c>
      <c r="E455" s="186">
        <v>1870</v>
      </c>
      <c r="F455" s="186">
        <v>55</v>
      </c>
      <c r="G455" s="187">
        <v>0.05</v>
      </c>
      <c r="H455" s="188">
        <f t="shared" si="60"/>
        <v>0.88825000000087517</v>
      </c>
      <c r="I455" s="188">
        <f t="shared" si="61"/>
        <v>4.675000000004606E-2</v>
      </c>
      <c r="J455" s="189" t="s">
        <v>175</v>
      </c>
      <c r="K455" s="189">
        <f t="shared" si="58"/>
        <v>0</v>
      </c>
      <c r="L455" s="189">
        <f t="shared" si="62"/>
        <v>60</v>
      </c>
      <c r="M455" s="190">
        <f t="shared" si="63"/>
        <v>0.88825000000087517</v>
      </c>
      <c r="N455" s="190">
        <f t="shared" si="64"/>
        <v>4.675000000004606E-2</v>
      </c>
      <c r="O455" s="191">
        <f t="shared" si="65"/>
        <v>0</v>
      </c>
      <c r="P455" s="192">
        <f t="shared" si="65"/>
        <v>0</v>
      </c>
    </row>
    <row r="456" spans="1:16" x14ac:dyDescent="0.3">
      <c r="A456" s="184" t="s">
        <v>129</v>
      </c>
      <c r="B456" s="185">
        <v>288.29000000000002</v>
      </c>
      <c r="C456" s="185">
        <v>288.31</v>
      </c>
      <c r="D456" s="185">
        <f t="shared" si="59"/>
        <v>1.999999999998181E-2</v>
      </c>
      <c r="E456" s="186">
        <v>1870</v>
      </c>
      <c r="F456" s="186">
        <v>55</v>
      </c>
      <c r="G456" s="187">
        <v>0.05</v>
      </c>
      <c r="H456" s="188">
        <f t="shared" si="60"/>
        <v>0.59216666666612805</v>
      </c>
      <c r="I456" s="188">
        <f t="shared" si="61"/>
        <v>3.1166666666638324E-2</v>
      </c>
      <c r="J456" s="189" t="s">
        <v>175</v>
      </c>
      <c r="K456" s="189">
        <f t="shared" si="58"/>
        <v>0</v>
      </c>
      <c r="L456" s="189">
        <f t="shared" si="62"/>
        <v>60</v>
      </c>
      <c r="M456" s="190">
        <f t="shared" si="63"/>
        <v>0.59216666666612805</v>
      </c>
      <c r="N456" s="190">
        <f t="shared" si="64"/>
        <v>3.1166666666638324E-2</v>
      </c>
      <c r="O456" s="191">
        <f t="shared" si="65"/>
        <v>0</v>
      </c>
      <c r="P456" s="192">
        <f t="shared" si="65"/>
        <v>0</v>
      </c>
    </row>
    <row r="457" spans="1:16" x14ac:dyDescent="0.3">
      <c r="A457" s="184" t="s">
        <v>129</v>
      </c>
      <c r="B457" s="185">
        <v>288.31</v>
      </c>
      <c r="C457" s="185">
        <v>288.36</v>
      </c>
      <c r="D457" s="185">
        <f t="shared" si="59"/>
        <v>5.0000000000011369E-2</v>
      </c>
      <c r="E457" s="186">
        <v>1870</v>
      </c>
      <c r="F457" s="186">
        <v>55</v>
      </c>
      <c r="G457" s="187">
        <v>0.05</v>
      </c>
      <c r="H457" s="188">
        <f t="shared" si="60"/>
        <v>1.4804166666670033</v>
      </c>
      <c r="I457" s="188">
        <f t="shared" si="61"/>
        <v>7.7916666666684384E-2</v>
      </c>
      <c r="J457" s="189" t="s">
        <v>175</v>
      </c>
      <c r="K457" s="189">
        <f t="shared" si="58"/>
        <v>0</v>
      </c>
      <c r="L457" s="189">
        <f t="shared" si="62"/>
        <v>60</v>
      </c>
      <c r="M457" s="190">
        <f t="shared" si="63"/>
        <v>1.4804166666670033</v>
      </c>
      <c r="N457" s="190">
        <f t="shared" si="64"/>
        <v>7.7916666666684384E-2</v>
      </c>
      <c r="O457" s="191">
        <f t="shared" si="65"/>
        <v>0</v>
      </c>
      <c r="P457" s="192">
        <f t="shared" si="65"/>
        <v>0</v>
      </c>
    </row>
    <row r="458" spans="1:16" x14ac:dyDescent="0.3">
      <c r="A458" s="184" t="s">
        <v>129</v>
      </c>
      <c r="B458" s="185">
        <v>288.36</v>
      </c>
      <c r="C458" s="185">
        <v>288.39999999999998</v>
      </c>
      <c r="D458" s="185">
        <f t="shared" si="59"/>
        <v>3.999999999996362E-2</v>
      </c>
      <c r="E458" s="186">
        <v>1870</v>
      </c>
      <c r="F458" s="186">
        <v>55</v>
      </c>
      <c r="G458" s="187">
        <v>0.05</v>
      </c>
      <c r="H458" s="188">
        <f t="shared" si="60"/>
        <v>1.1843333333322561</v>
      </c>
      <c r="I458" s="188">
        <f t="shared" si="61"/>
        <v>6.2333333333276647E-2</v>
      </c>
      <c r="J458" s="189" t="s">
        <v>175</v>
      </c>
      <c r="K458" s="189">
        <f t="shared" si="58"/>
        <v>0</v>
      </c>
      <c r="L458" s="189">
        <f t="shared" si="62"/>
        <v>60</v>
      </c>
      <c r="M458" s="190">
        <f t="shared" si="63"/>
        <v>1.1843333333322561</v>
      </c>
      <c r="N458" s="190">
        <f t="shared" si="64"/>
        <v>6.2333333333276647E-2</v>
      </c>
      <c r="O458" s="191">
        <f t="shared" si="65"/>
        <v>0</v>
      </c>
      <c r="P458" s="192">
        <f t="shared" si="65"/>
        <v>0</v>
      </c>
    </row>
    <row r="459" spans="1:16" x14ac:dyDescent="0.3">
      <c r="A459" s="184" t="s">
        <v>129</v>
      </c>
      <c r="B459" s="185">
        <v>288.39999999999998</v>
      </c>
      <c r="C459" s="185">
        <v>288.41000000000003</v>
      </c>
      <c r="D459" s="185">
        <f t="shared" si="59"/>
        <v>1.0000000000047748E-2</v>
      </c>
      <c r="E459" s="186">
        <v>1870</v>
      </c>
      <c r="F459" s="186">
        <v>55</v>
      </c>
      <c r="G459" s="187">
        <v>0.05</v>
      </c>
      <c r="H459" s="188">
        <f t="shared" si="60"/>
        <v>0.29608333333474707</v>
      </c>
      <c r="I459" s="188">
        <f t="shared" si="61"/>
        <v>1.5583333333407742E-2</v>
      </c>
      <c r="J459" s="189" t="s">
        <v>175</v>
      </c>
      <c r="K459" s="189">
        <f t="shared" si="58"/>
        <v>0</v>
      </c>
      <c r="L459" s="189">
        <f t="shared" si="62"/>
        <v>60</v>
      </c>
      <c r="M459" s="190">
        <f t="shared" si="63"/>
        <v>0.29608333333474707</v>
      </c>
      <c r="N459" s="190">
        <f t="shared" si="64"/>
        <v>1.5583333333407742E-2</v>
      </c>
      <c r="O459" s="191">
        <f t="shared" si="65"/>
        <v>0</v>
      </c>
      <c r="P459" s="192">
        <f t="shared" si="65"/>
        <v>0</v>
      </c>
    </row>
    <row r="460" spans="1:16" x14ac:dyDescent="0.3">
      <c r="A460" s="184" t="s">
        <v>129</v>
      </c>
      <c r="B460" s="185">
        <v>288.41000000000003</v>
      </c>
      <c r="C460" s="185">
        <v>288.69</v>
      </c>
      <c r="D460" s="185">
        <f t="shared" si="59"/>
        <v>0.27999999999997272</v>
      </c>
      <c r="E460" s="186">
        <v>1870</v>
      </c>
      <c r="F460" s="186">
        <v>55</v>
      </c>
      <c r="G460" s="187">
        <v>0.05</v>
      </c>
      <c r="H460" s="188">
        <f t="shared" si="60"/>
        <v>8.2903333333325246</v>
      </c>
      <c r="I460" s="188">
        <f t="shared" si="61"/>
        <v>0.43633333333329088</v>
      </c>
      <c r="J460" s="189" t="s">
        <v>175</v>
      </c>
      <c r="K460" s="189">
        <f t="shared" si="58"/>
        <v>0</v>
      </c>
      <c r="L460" s="189">
        <f t="shared" si="62"/>
        <v>60</v>
      </c>
      <c r="M460" s="190">
        <f t="shared" si="63"/>
        <v>8.2903333333325246</v>
      </c>
      <c r="N460" s="190">
        <f t="shared" si="64"/>
        <v>0.43633333333329088</v>
      </c>
      <c r="O460" s="191">
        <f t="shared" si="65"/>
        <v>0</v>
      </c>
      <c r="P460" s="192">
        <f t="shared" si="65"/>
        <v>0</v>
      </c>
    </row>
    <row r="461" spans="1:16" x14ac:dyDescent="0.3">
      <c r="A461" s="184" t="s">
        <v>129</v>
      </c>
      <c r="B461" s="185">
        <v>288.69</v>
      </c>
      <c r="C461" s="185">
        <v>288.70999999999998</v>
      </c>
      <c r="D461" s="185">
        <f t="shared" si="59"/>
        <v>1.999999999998181E-2</v>
      </c>
      <c r="E461" s="186">
        <v>1870</v>
      </c>
      <c r="F461" s="186">
        <v>55</v>
      </c>
      <c r="G461" s="187">
        <v>0.05</v>
      </c>
      <c r="H461" s="188">
        <f t="shared" si="60"/>
        <v>0.59216666666612805</v>
      </c>
      <c r="I461" s="188">
        <f t="shared" si="61"/>
        <v>3.1166666666638324E-2</v>
      </c>
      <c r="J461" s="189" t="s">
        <v>175</v>
      </c>
      <c r="K461" s="189">
        <f t="shared" si="58"/>
        <v>0</v>
      </c>
      <c r="L461" s="189">
        <f t="shared" si="62"/>
        <v>60</v>
      </c>
      <c r="M461" s="190">
        <f t="shared" si="63"/>
        <v>0.59216666666612805</v>
      </c>
      <c r="N461" s="190">
        <f t="shared" si="64"/>
        <v>3.1166666666638324E-2</v>
      </c>
      <c r="O461" s="191">
        <f t="shared" si="65"/>
        <v>0</v>
      </c>
      <c r="P461" s="192">
        <f t="shared" si="65"/>
        <v>0</v>
      </c>
    </row>
    <row r="462" spans="1:16" x14ac:dyDescent="0.3">
      <c r="A462" s="184" t="s">
        <v>129</v>
      </c>
      <c r="B462" s="185">
        <v>288.70999999999998</v>
      </c>
      <c r="C462" s="185">
        <v>288.74</v>
      </c>
      <c r="D462" s="185">
        <f t="shared" si="59"/>
        <v>3.0000000000029559E-2</v>
      </c>
      <c r="E462" s="186">
        <v>1870</v>
      </c>
      <c r="F462" s="186">
        <v>55</v>
      </c>
      <c r="G462" s="187">
        <v>0.05</v>
      </c>
      <c r="H462" s="188">
        <f t="shared" si="60"/>
        <v>0.88825000000087517</v>
      </c>
      <c r="I462" s="188">
        <f t="shared" si="61"/>
        <v>4.675000000004606E-2</v>
      </c>
      <c r="J462" s="189" t="s">
        <v>175</v>
      </c>
      <c r="K462" s="189">
        <f t="shared" si="58"/>
        <v>0</v>
      </c>
      <c r="L462" s="189">
        <f t="shared" si="62"/>
        <v>60</v>
      </c>
      <c r="M462" s="190">
        <f t="shared" si="63"/>
        <v>0.88825000000087517</v>
      </c>
      <c r="N462" s="190">
        <f t="shared" si="64"/>
        <v>4.675000000004606E-2</v>
      </c>
      <c r="O462" s="191">
        <f t="shared" si="65"/>
        <v>0</v>
      </c>
      <c r="P462" s="192">
        <f t="shared" si="65"/>
        <v>0</v>
      </c>
    </row>
    <row r="463" spans="1:16" x14ac:dyDescent="0.3">
      <c r="A463" s="184" t="s">
        <v>129</v>
      </c>
      <c r="B463" s="185">
        <v>288.74</v>
      </c>
      <c r="C463" s="185">
        <v>288.79000000000002</v>
      </c>
      <c r="D463" s="185">
        <f t="shared" si="59"/>
        <v>5.0000000000011369E-2</v>
      </c>
      <c r="E463" s="186">
        <v>1870</v>
      </c>
      <c r="F463" s="186">
        <v>55</v>
      </c>
      <c r="G463" s="187">
        <v>0.05</v>
      </c>
      <c r="H463" s="188">
        <f t="shared" si="60"/>
        <v>1.4804166666670033</v>
      </c>
      <c r="I463" s="188">
        <f t="shared" si="61"/>
        <v>7.7916666666684384E-2</v>
      </c>
      <c r="J463" s="189" t="s">
        <v>175</v>
      </c>
      <c r="K463" s="189">
        <f t="shared" si="58"/>
        <v>0</v>
      </c>
      <c r="L463" s="189">
        <f t="shared" si="62"/>
        <v>60</v>
      </c>
      <c r="M463" s="190">
        <f t="shared" si="63"/>
        <v>1.4804166666670033</v>
      </c>
      <c r="N463" s="190">
        <f t="shared" si="64"/>
        <v>7.7916666666684384E-2</v>
      </c>
      <c r="O463" s="191">
        <f t="shared" si="65"/>
        <v>0</v>
      </c>
      <c r="P463" s="192">
        <f t="shared" si="65"/>
        <v>0</v>
      </c>
    </row>
    <row r="464" spans="1:16" x14ac:dyDescent="0.3">
      <c r="A464" s="184" t="s">
        <v>129</v>
      </c>
      <c r="B464" s="185">
        <v>288.79000000000002</v>
      </c>
      <c r="C464" s="185">
        <v>288.81</v>
      </c>
      <c r="D464" s="185">
        <f t="shared" si="59"/>
        <v>1.999999999998181E-2</v>
      </c>
      <c r="E464" s="186">
        <v>1870</v>
      </c>
      <c r="F464" s="186">
        <v>55</v>
      </c>
      <c r="G464" s="187">
        <v>0.05</v>
      </c>
      <c r="H464" s="188">
        <f t="shared" si="60"/>
        <v>0.59216666666612805</v>
      </c>
      <c r="I464" s="188">
        <f t="shared" si="61"/>
        <v>3.1166666666638324E-2</v>
      </c>
      <c r="J464" s="189" t="s">
        <v>175</v>
      </c>
      <c r="K464" s="189">
        <f t="shared" si="58"/>
        <v>0</v>
      </c>
      <c r="L464" s="189">
        <f t="shared" si="62"/>
        <v>60</v>
      </c>
      <c r="M464" s="190">
        <f t="shared" si="63"/>
        <v>0.59216666666612805</v>
      </c>
      <c r="N464" s="190">
        <f t="shared" si="64"/>
        <v>3.1166666666638324E-2</v>
      </c>
      <c r="O464" s="191">
        <f t="shared" si="65"/>
        <v>0</v>
      </c>
      <c r="P464" s="192">
        <f t="shared" si="65"/>
        <v>0</v>
      </c>
    </row>
    <row r="465" spans="1:16" x14ac:dyDescent="0.3">
      <c r="A465" s="184" t="s">
        <v>129</v>
      </c>
      <c r="B465" s="185">
        <v>288.81</v>
      </c>
      <c r="C465" s="185">
        <v>288.86</v>
      </c>
      <c r="D465" s="185">
        <f t="shared" si="59"/>
        <v>5.0000000000011369E-2</v>
      </c>
      <c r="E465" s="186">
        <v>1910</v>
      </c>
      <c r="F465" s="186">
        <v>55</v>
      </c>
      <c r="G465" s="187">
        <v>0.05</v>
      </c>
      <c r="H465" s="188">
        <f t="shared" si="60"/>
        <v>1.5120833333336772</v>
      </c>
      <c r="I465" s="188">
        <f t="shared" si="61"/>
        <v>7.9583333333351422E-2</v>
      </c>
      <c r="J465" s="189" t="s">
        <v>175</v>
      </c>
      <c r="K465" s="189">
        <f t="shared" si="58"/>
        <v>0</v>
      </c>
      <c r="L465" s="189">
        <f t="shared" si="62"/>
        <v>60</v>
      </c>
      <c r="M465" s="190">
        <f t="shared" si="63"/>
        <v>1.5120833333336772</v>
      </c>
      <c r="N465" s="190">
        <f t="shared" si="64"/>
        <v>7.9583333333351422E-2</v>
      </c>
      <c r="O465" s="191">
        <f t="shared" si="65"/>
        <v>0</v>
      </c>
      <c r="P465" s="192">
        <f t="shared" si="65"/>
        <v>0</v>
      </c>
    </row>
    <row r="466" spans="1:16" x14ac:dyDescent="0.3">
      <c r="A466" s="184" t="s">
        <v>129</v>
      </c>
      <c r="B466" s="185">
        <v>288.86</v>
      </c>
      <c r="C466" s="185">
        <v>288.91000000000003</v>
      </c>
      <c r="D466" s="185">
        <f t="shared" si="59"/>
        <v>5.0000000000011369E-2</v>
      </c>
      <c r="E466" s="186">
        <v>1910</v>
      </c>
      <c r="F466" s="186">
        <v>55</v>
      </c>
      <c r="G466" s="187">
        <v>0.05</v>
      </c>
      <c r="H466" s="188">
        <f t="shared" si="60"/>
        <v>1.5120833333336772</v>
      </c>
      <c r="I466" s="188">
        <f t="shared" si="61"/>
        <v>7.9583333333351422E-2</v>
      </c>
      <c r="J466" s="189" t="s">
        <v>175</v>
      </c>
      <c r="K466" s="189">
        <f t="shared" si="58"/>
        <v>0</v>
      </c>
      <c r="L466" s="189">
        <f t="shared" si="62"/>
        <v>60</v>
      </c>
      <c r="M466" s="190">
        <f t="shared" si="63"/>
        <v>1.5120833333336772</v>
      </c>
      <c r="N466" s="190">
        <f t="shared" si="64"/>
        <v>7.9583333333351422E-2</v>
      </c>
      <c r="O466" s="191">
        <f t="shared" si="65"/>
        <v>0</v>
      </c>
      <c r="P466" s="192">
        <f t="shared" si="65"/>
        <v>0</v>
      </c>
    </row>
    <row r="467" spans="1:16" x14ac:dyDescent="0.3">
      <c r="A467" s="184" t="s">
        <v>129</v>
      </c>
      <c r="B467" s="185">
        <v>288.91000000000003</v>
      </c>
      <c r="C467" s="185">
        <v>288.95</v>
      </c>
      <c r="D467" s="185">
        <f t="shared" si="59"/>
        <v>3.999999999996362E-2</v>
      </c>
      <c r="E467" s="186">
        <v>1910</v>
      </c>
      <c r="F467" s="186">
        <v>55</v>
      </c>
      <c r="G467" s="187">
        <v>0.05</v>
      </c>
      <c r="H467" s="188">
        <f t="shared" si="60"/>
        <v>1.2096666666655664</v>
      </c>
      <c r="I467" s="188">
        <f t="shared" si="61"/>
        <v>6.3666666666608765E-2</v>
      </c>
      <c r="J467" s="189" t="s">
        <v>175</v>
      </c>
      <c r="K467" s="189">
        <f t="shared" si="58"/>
        <v>0</v>
      </c>
      <c r="L467" s="189">
        <f t="shared" si="62"/>
        <v>60</v>
      </c>
      <c r="M467" s="190">
        <f t="shared" si="63"/>
        <v>1.2096666666655664</v>
      </c>
      <c r="N467" s="190">
        <f t="shared" si="64"/>
        <v>6.3666666666608765E-2</v>
      </c>
      <c r="O467" s="191">
        <f t="shared" si="65"/>
        <v>0</v>
      </c>
      <c r="P467" s="192">
        <f t="shared" si="65"/>
        <v>0</v>
      </c>
    </row>
    <row r="468" spans="1:16" x14ac:dyDescent="0.3">
      <c r="A468" s="184" t="s">
        <v>129</v>
      </c>
      <c r="B468" s="185">
        <v>288.95</v>
      </c>
      <c r="C468" s="185">
        <v>289.04000000000002</v>
      </c>
      <c r="D468" s="185">
        <f t="shared" si="59"/>
        <v>9.0000000000031832E-2</v>
      </c>
      <c r="E468" s="186">
        <v>1910</v>
      </c>
      <c r="F468" s="186">
        <v>55</v>
      </c>
      <c r="G468" s="187">
        <v>0.05</v>
      </c>
      <c r="H468" s="188">
        <f t="shared" si="60"/>
        <v>2.7217500000009625</v>
      </c>
      <c r="I468" s="188">
        <f t="shared" si="61"/>
        <v>0.1432500000000507</v>
      </c>
      <c r="J468" s="189" t="s">
        <v>175</v>
      </c>
      <c r="K468" s="189">
        <f t="shared" si="58"/>
        <v>0</v>
      </c>
      <c r="L468" s="189">
        <f t="shared" si="62"/>
        <v>60</v>
      </c>
      <c r="M468" s="190">
        <f t="shared" si="63"/>
        <v>2.721750000000962</v>
      </c>
      <c r="N468" s="190">
        <f t="shared" si="64"/>
        <v>0.1432500000000507</v>
      </c>
      <c r="O468" s="191">
        <f t="shared" si="65"/>
        <v>0</v>
      </c>
      <c r="P468" s="192">
        <f t="shared" si="65"/>
        <v>0</v>
      </c>
    </row>
    <row r="469" spans="1:16" x14ac:dyDescent="0.3">
      <c r="A469" s="184" t="s">
        <v>129</v>
      </c>
      <c r="B469" s="185">
        <v>289.04000000000002</v>
      </c>
      <c r="C469" s="185">
        <v>289.06</v>
      </c>
      <c r="D469" s="185">
        <f t="shared" si="59"/>
        <v>1.999999999998181E-2</v>
      </c>
      <c r="E469" s="186">
        <v>1910</v>
      </c>
      <c r="F469" s="186">
        <v>55</v>
      </c>
      <c r="G469" s="187">
        <v>0.05</v>
      </c>
      <c r="H469" s="188">
        <f t="shared" si="60"/>
        <v>0.60483333333278322</v>
      </c>
      <c r="I469" s="188">
        <f t="shared" si="61"/>
        <v>3.1833333333304382E-2</v>
      </c>
      <c r="J469" s="189" t="s">
        <v>175</v>
      </c>
      <c r="K469" s="189">
        <f t="shared" si="58"/>
        <v>0</v>
      </c>
      <c r="L469" s="189">
        <f t="shared" si="62"/>
        <v>60</v>
      </c>
      <c r="M469" s="190">
        <f t="shared" si="63"/>
        <v>0.60483333333278322</v>
      </c>
      <c r="N469" s="190">
        <f t="shared" si="64"/>
        <v>3.1833333333304382E-2</v>
      </c>
      <c r="O469" s="191">
        <f t="shared" si="65"/>
        <v>0</v>
      </c>
      <c r="P469" s="192">
        <f t="shared" si="65"/>
        <v>0</v>
      </c>
    </row>
    <row r="470" spans="1:16" x14ac:dyDescent="0.3">
      <c r="A470" s="184" t="s">
        <v>129</v>
      </c>
      <c r="B470" s="185">
        <v>289.06</v>
      </c>
      <c r="C470" s="185">
        <v>289.10000000000002</v>
      </c>
      <c r="D470" s="185">
        <f t="shared" si="59"/>
        <v>4.0000000000020464E-2</v>
      </c>
      <c r="E470" s="186">
        <v>1910</v>
      </c>
      <c r="F470" s="186">
        <v>55</v>
      </c>
      <c r="G470" s="187">
        <v>0.05</v>
      </c>
      <c r="H470" s="188">
        <f t="shared" si="60"/>
        <v>1.2096666666672855</v>
      </c>
      <c r="I470" s="188">
        <f t="shared" si="61"/>
        <v>6.3666666666699234E-2</v>
      </c>
      <c r="J470" s="189" t="s">
        <v>175</v>
      </c>
      <c r="K470" s="189">
        <f t="shared" si="58"/>
        <v>0</v>
      </c>
      <c r="L470" s="189">
        <f t="shared" si="62"/>
        <v>60</v>
      </c>
      <c r="M470" s="190">
        <f t="shared" si="63"/>
        <v>1.2096666666672855</v>
      </c>
      <c r="N470" s="190">
        <f t="shared" si="64"/>
        <v>6.3666666666699234E-2</v>
      </c>
      <c r="O470" s="191">
        <f t="shared" si="65"/>
        <v>0</v>
      </c>
      <c r="P470" s="192">
        <f t="shared" si="65"/>
        <v>0</v>
      </c>
    </row>
    <row r="471" spans="1:16" x14ac:dyDescent="0.3">
      <c r="A471" s="184" t="s">
        <v>129</v>
      </c>
      <c r="B471" s="185">
        <v>289.10000000000002</v>
      </c>
      <c r="C471" s="185">
        <v>289.12</v>
      </c>
      <c r="D471" s="185">
        <f t="shared" si="59"/>
        <v>1.999999999998181E-2</v>
      </c>
      <c r="E471" s="186">
        <v>1910</v>
      </c>
      <c r="F471" s="186">
        <v>55</v>
      </c>
      <c r="G471" s="187">
        <v>0.05</v>
      </c>
      <c r="H471" s="188">
        <f t="shared" si="60"/>
        <v>0.60483333333278322</v>
      </c>
      <c r="I471" s="188">
        <f t="shared" si="61"/>
        <v>3.1833333333304382E-2</v>
      </c>
      <c r="J471" s="189" t="s">
        <v>175</v>
      </c>
      <c r="K471" s="189">
        <f t="shared" si="58"/>
        <v>0</v>
      </c>
      <c r="L471" s="189">
        <f t="shared" si="62"/>
        <v>60</v>
      </c>
      <c r="M471" s="190">
        <f t="shared" si="63"/>
        <v>0.60483333333278322</v>
      </c>
      <c r="N471" s="190">
        <f t="shared" si="64"/>
        <v>3.1833333333304382E-2</v>
      </c>
      <c r="O471" s="191">
        <f t="shared" si="65"/>
        <v>0</v>
      </c>
      <c r="P471" s="192">
        <f t="shared" si="65"/>
        <v>0</v>
      </c>
    </row>
    <row r="472" spans="1:16" x14ac:dyDescent="0.3">
      <c r="A472" s="184" t="s">
        <v>129</v>
      </c>
      <c r="B472" s="185">
        <v>289.12</v>
      </c>
      <c r="C472" s="185">
        <v>289.14</v>
      </c>
      <c r="D472" s="185">
        <f t="shared" si="59"/>
        <v>1.999999999998181E-2</v>
      </c>
      <c r="E472" s="186">
        <v>1910</v>
      </c>
      <c r="F472" s="186">
        <v>55</v>
      </c>
      <c r="G472" s="187">
        <v>0.05</v>
      </c>
      <c r="H472" s="188">
        <f t="shared" si="60"/>
        <v>0.60483333333278322</v>
      </c>
      <c r="I472" s="188">
        <f t="shared" si="61"/>
        <v>3.1833333333304382E-2</v>
      </c>
      <c r="J472" s="189" t="s">
        <v>175</v>
      </c>
      <c r="K472" s="189">
        <f t="shared" si="58"/>
        <v>0</v>
      </c>
      <c r="L472" s="189">
        <f t="shared" si="62"/>
        <v>60</v>
      </c>
      <c r="M472" s="190">
        <f t="shared" si="63"/>
        <v>0.60483333333278322</v>
      </c>
      <c r="N472" s="190">
        <f t="shared" si="64"/>
        <v>3.1833333333304382E-2</v>
      </c>
      <c r="O472" s="191">
        <f t="shared" si="65"/>
        <v>0</v>
      </c>
      <c r="P472" s="192">
        <f t="shared" si="65"/>
        <v>0</v>
      </c>
    </row>
    <row r="473" spans="1:16" x14ac:dyDescent="0.3">
      <c r="A473" s="184" t="s">
        <v>129</v>
      </c>
      <c r="B473" s="185">
        <v>289.14</v>
      </c>
      <c r="C473" s="185">
        <v>289.36</v>
      </c>
      <c r="D473" s="185">
        <f t="shared" si="59"/>
        <v>0.22000000000002728</v>
      </c>
      <c r="E473" s="186">
        <v>1910</v>
      </c>
      <c r="F473" s="186">
        <v>55</v>
      </c>
      <c r="G473" s="187">
        <v>0.05</v>
      </c>
      <c r="H473" s="188">
        <f t="shared" si="60"/>
        <v>6.6531666666674916</v>
      </c>
      <c r="I473" s="188">
        <f t="shared" si="61"/>
        <v>0.35016666666671009</v>
      </c>
      <c r="J473" s="189" t="s">
        <v>175</v>
      </c>
      <c r="K473" s="189">
        <f t="shared" si="58"/>
        <v>0</v>
      </c>
      <c r="L473" s="189">
        <f t="shared" si="62"/>
        <v>60</v>
      </c>
      <c r="M473" s="190">
        <f t="shared" si="63"/>
        <v>6.6531666666674916</v>
      </c>
      <c r="N473" s="190">
        <f t="shared" si="64"/>
        <v>0.35016666666671009</v>
      </c>
      <c r="O473" s="191">
        <f t="shared" si="65"/>
        <v>0</v>
      </c>
      <c r="P473" s="192">
        <f t="shared" si="65"/>
        <v>0</v>
      </c>
    </row>
    <row r="474" spans="1:16" x14ac:dyDescent="0.3">
      <c r="A474" s="184" t="s">
        <v>129</v>
      </c>
      <c r="B474" s="185">
        <v>289.36</v>
      </c>
      <c r="C474" s="185">
        <v>289.37</v>
      </c>
      <c r="D474" s="185">
        <f t="shared" si="59"/>
        <v>9.9999999999909051E-3</v>
      </c>
      <c r="E474" s="186">
        <v>1910</v>
      </c>
      <c r="F474" s="186">
        <v>55</v>
      </c>
      <c r="G474" s="187">
        <v>0.05</v>
      </c>
      <c r="H474" s="188">
        <f t="shared" si="60"/>
        <v>0.30241666666639161</v>
      </c>
      <c r="I474" s="188">
        <f t="shared" si="61"/>
        <v>1.5916666666652191E-2</v>
      </c>
      <c r="J474" s="189" t="s">
        <v>175</v>
      </c>
      <c r="K474" s="189">
        <f t="shared" si="58"/>
        <v>0</v>
      </c>
      <c r="L474" s="189">
        <f t="shared" si="62"/>
        <v>60</v>
      </c>
      <c r="M474" s="190">
        <f t="shared" si="63"/>
        <v>0.30241666666639161</v>
      </c>
      <c r="N474" s="190">
        <f t="shared" si="64"/>
        <v>1.5916666666652191E-2</v>
      </c>
      <c r="O474" s="191">
        <f t="shared" si="65"/>
        <v>0</v>
      </c>
      <c r="P474" s="192">
        <f t="shared" si="65"/>
        <v>0</v>
      </c>
    </row>
    <row r="475" spans="1:16" x14ac:dyDescent="0.3">
      <c r="A475" s="184" t="s">
        <v>129</v>
      </c>
      <c r="B475" s="185">
        <v>289.37</v>
      </c>
      <c r="C475" s="185">
        <v>289.572</v>
      </c>
      <c r="D475" s="185">
        <f t="shared" si="59"/>
        <v>0.20199999999999818</v>
      </c>
      <c r="E475" s="186">
        <v>1880</v>
      </c>
      <c r="F475" s="186">
        <v>55</v>
      </c>
      <c r="G475" s="187">
        <v>0.05</v>
      </c>
      <c r="H475" s="188">
        <f t="shared" si="60"/>
        <v>6.0128666666666124</v>
      </c>
      <c r="I475" s="188">
        <f t="shared" si="61"/>
        <v>0.31646666666666384</v>
      </c>
      <c r="J475" s="189" t="s">
        <v>175</v>
      </c>
      <c r="K475" s="189">
        <f t="shared" si="58"/>
        <v>0</v>
      </c>
      <c r="L475" s="189">
        <f t="shared" si="62"/>
        <v>60</v>
      </c>
      <c r="M475" s="190">
        <f t="shared" si="63"/>
        <v>6.0128666666666124</v>
      </c>
      <c r="N475" s="190">
        <f t="shared" si="64"/>
        <v>0.31646666666666384</v>
      </c>
      <c r="O475" s="191">
        <f t="shared" si="65"/>
        <v>0</v>
      </c>
      <c r="P475" s="192">
        <f t="shared" si="65"/>
        <v>0</v>
      </c>
    </row>
    <row r="476" spans="1:16" x14ac:dyDescent="0.3">
      <c r="A476" s="184" t="s">
        <v>129</v>
      </c>
      <c r="B476" s="185">
        <v>289.572</v>
      </c>
      <c r="C476" s="185">
        <v>289.81400000000002</v>
      </c>
      <c r="D476" s="185">
        <f t="shared" si="59"/>
        <v>0.24200000000001864</v>
      </c>
      <c r="E476" s="186">
        <v>1880</v>
      </c>
      <c r="F476" s="186">
        <v>55</v>
      </c>
      <c r="G476" s="187">
        <v>0.05</v>
      </c>
      <c r="H476" s="188">
        <f t="shared" si="60"/>
        <v>7.2035333333338887</v>
      </c>
      <c r="I476" s="188">
        <f t="shared" si="61"/>
        <v>0.37913333333336252</v>
      </c>
      <c r="J476" s="189" t="s">
        <v>175</v>
      </c>
      <c r="K476" s="189">
        <f t="shared" si="58"/>
        <v>0</v>
      </c>
      <c r="L476" s="189">
        <f t="shared" si="62"/>
        <v>60</v>
      </c>
      <c r="M476" s="190">
        <f t="shared" si="63"/>
        <v>7.2035333333338887</v>
      </c>
      <c r="N476" s="190">
        <f t="shared" si="64"/>
        <v>0.37913333333336252</v>
      </c>
      <c r="O476" s="191">
        <f t="shared" si="65"/>
        <v>0</v>
      </c>
      <c r="P476" s="192">
        <f t="shared" si="65"/>
        <v>0</v>
      </c>
    </row>
    <row r="477" spans="1:16" x14ac:dyDescent="0.3">
      <c r="A477" s="184" t="s">
        <v>129</v>
      </c>
      <c r="B477" s="185">
        <v>289.81400000000002</v>
      </c>
      <c r="C477" s="185">
        <v>289.86</v>
      </c>
      <c r="D477" s="185">
        <f t="shared" si="59"/>
        <v>4.5999999999992269E-2</v>
      </c>
      <c r="E477" s="186">
        <v>1880</v>
      </c>
      <c r="F477" s="186">
        <v>45</v>
      </c>
      <c r="G477" s="187">
        <v>0.05</v>
      </c>
      <c r="H477" s="188">
        <f t="shared" si="60"/>
        <v>1.6431199999997239</v>
      </c>
      <c r="I477" s="188">
        <f t="shared" si="61"/>
        <v>8.6479999999985471E-2</v>
      </c>
      <c r="J477" s="189" t="s">
        <v>175</v>
      </c>
      <c r="K477" s="189">
        <f t="shared" si="58"/>
        <v>0</v>
      </c>
      <c r="L477" s="189">
        <f t="shared" si="62"/>
        <v>50</v>
      </c>
      <c r="M477" s="190">
        <f t="shared" si="63"/>
        <v>1.6431199999997239</v>
      </c>
      <c r="N477" s="190">
        <f t="shared" si="64"/>
        <v>8.6479999999985471E-2</v>
      </c>
      <c r="O477" s="191">
        <f t="shared" si="65"/>
        <v>0</v>
      </c>
      <c r="P477" s="192">
        <f t="shared" si="65"/>
        <v>0</v>
      </c>
    </row>
    <row r="478" spans="1:16" x14ac:dyDescent="0.3">
      <c r="A478" s="184" t="s">
        <v>129</v>
      </c>
      <c r="B478" s="185">
        <v>289.86</v>
      </c>
      <c r="C478" s="185">
        <v>290.36</v>
      </c>
      <c r="D478" s="185">
        <f t="shared" si="59"/>
        <v>0.5</v>
      </c>
      <c r="E478" s="186">
        <v>1880</v>
      </c>
      <c r="F478" s="186">
        <v>45</v>
      </c>
      <c r="G478" s="187">
        <v>0.05</v>
      </c>
      <c r="H478" s="188">
        <f t="shared" si="60"/>
        <v>17.86</v>
      </c>
      <c r="I478" s="188">
        <f t="shared" si="61"/>
        <v>0.94</v>
      </c>
      <c r="J478" s="189" t="s">
        <v>175</v>
      </c>
      <c r="K478" s="189">
        <f t="shared" si="58"/>
        <v>0</v>
      </c>
      <c r="L478" s="189">
        <f t="shared" si="62"/>
        <v>50</v>
      </c>
      <c r="M478" s="190">
        <f t="shared" si="63"/>
        <v>17.86</v>
      </c>
      <c r="N478" s="190">
        <f t="shared" si="64"/>
        <v>0.94</v>
      </c>
      <c r="O478" s="191">
        <f t="shared" si="65"/>
        <v>0</v>
      </c>
      <c r="P478" s="192">
        <f t="shared" si="65"/>
        <v>0</v>
      </c>
    </row>
    <row r="479" spans="1:16" x14ac:dyDescent="0.3">
      <c r="A479" s="184" t="s">
        <v>129</v>
      </c>
      <c r="B479" s="185">
        <v>290.36</v>
      </c>
      <c r="C479" s="185">
        <v>290.5</v>
      </c>
      <c r="D479" s="185">
        <f t="shared" si="59"/>
        <v>0.13999999999998636</v>
      </c>
      <c r="E479" s="186">
        <v>1880</v>
      </c>
      <c r="F479" s="186">
        <v>45</v>
      </c>
      <c r="G479" s="187">
        <v>0.05</v>
      </c>
      <c r="H479" s="188">
        <f t="shared" si="60"/>
        <v>5.0007999999995123</v>
      </c>
      <c r="I479" s="188">
        <f t="shared" si="61"/>
        <v>0.2631999999999744</v>
      </c>
      <c r="J479" s="189" t="s">
        <v>175</v>
      </c>
      <c r="K479" s="189">
        <f t="shared" si="58"/>
        <v>0</v>
      </c>
      <c r="L479" s="189">
        <f t="shared" si="62"/>
        <v>50</v>
      </c>
      <c r="M479" s="190">
        <f t="shared" si="63"/>
        <v>5.0007999999995123</v>
      </c>
      <c r="N479" s="190">
        <f t="shared" si="64"/>
        <v>0.2631999999999744</v>
      </c>
      <c r="O479" s="191">
        <f t="shared" si="65"/>
        <v>0</v>
      </c>
      <c r="P479" s="192">
        <f t="shared" si="65"/>
        <v>0</v>
      </c>
    </row>
    <row r="480" spans="1:16" x14ac:dyDescent="0.3">
      <c r="A480" s="184" t="s">
        <v>129</v>
      </c>
      <c r="B480" s="185">
        <v>290.5</v>
      </c>
      <c r="C480" s="185">
        <v>290.81</v>
      </c>
      <c r="D480" s="185">
        <f t="shared" si="59"/>
        <v>0.31000000000000227</v>
      </c>
      <c r="E480" s="186">
        <v>1880</v>
      </c>
      <c r="F480" s="186">
        <v>45</v>
      </c>
      <c r="G480" s="187">
        <v>0.05</v>
      </c>
      <c r="H480" s="188">
        <f t="shared" si="60"/>
        <v>11.073200000000082</v>
      </c>
      <c r="I480" s="188">
        <f t="shared" si="61"/>
        <v>0.58280000000000431</v>
      </c>
      <c r="J480" s="189" t="s">
        <v>175</v>
      </c>
      <c r="K480" s="189">
        <f t="shared" si="58"/>
        <v>0</v>
      </c>
      <c r="L480" s="189">
        <f t="shared" si="62"/>
        <v>50</v>
      </c>
      <c r="M480" s="190">
        <f t="shared" si="63"/>
        <v>11.073200000000082</v>
      </c>
      <c r="N480" s="190">
        <f>(D480*G480*E480)/(L480)</f>
        <v>0.58280000000000431</v>
      </c>
      <c r="O480" s="191">
        <f t="shared" si="65"/>
        <v>0</v>
      </c>
      <c r="P480" s="192">
        <f t="shared" si="65"/>
        <v>0</v>
      </c>
    </row>
    <row r="481" spans="1:16" x14ac:dyDescent="0.3">
      <c r="A481" s="184" t="s">
        <v>129</v>
      </c>
      <c r="B481" s="185">
        <v>290.81</v>
      </c>
      <c r="C481" s="185">
        <v>290.86</v>
      </c>
      <c r="D481" s="185">
        <f t="shared" si="59"/>
        <v>5.0000000000011369E-2</v>
      </c>
      <c r="E481" s="186">
        <v>1880</v>
      </c>
      <c r="F481" s="186">
        <v>45</v>
      </c>
      <c r="G481" s="187">
        <v>0.05</v>
      </c>
      <c r="H481" s="188">
        <f t="shared" si="60"/>
        <v>1.7860000000004062</v>
      </c>
      <c r="I481" s="188">
        <f t="shared" si="61"/>
        <v>9.4000000000021372E-2</v>
      </c>
      <c r="J481" s="189" t="s">
        <v>175</v>
      </c>
      <c r="K481" s="189">
        <f t="shared" si="58"/>
        <v>0</v>
      </c>
      <c r="L481" s="189">
        <f t="shared" si="62"/>
        <v>50</v>
      </c>
      <c r="M481" s="190">
        <f t="shared" si="63"/>
        <v>1.7860000000004062</v>
      </c>
      <c r="N481" s="190">
        <f t="shared" si="64"/>
        <v>9.4000000000021372E-2</v>
      </c>
      <c r="O481" s="191">
        <f t="shared" si="65"/>
        <v>0</v>
      </c>
      <c r="P481" s="192">
        <f t="shared" si="65"/>
        <v>0</v>
      </c>
    </row>
    <row r="482" spans="1:16" x14ac:dyDescent="0.3">
      <c r="A482" s="184" t="s">
        <v>129</v>
      </c>
      <c r="B482" s="185">
        <v>290.86</v>
      </c>
      <c r="C482" s="185">
        <v>290.93</v>
      </c>
      <c r="D482" s="185">
        <f t="shared" si="59"/>
        <v>6.9999999999993179E-2</v>
      </c>
      <c r="E482" s="186">
        <v>1880</v>
      </c>
      <c r="F482" s="186">
        <v>45</v>
      </c>
      <c r="G482" s="187">
        <v>0.05</v>
      </c>
      <c r="H482" s="188">
        <f t="shared" si="60"/>
        <v>2.5003999999997562</v>
      </c>
      <c r="I482" s="188">
        <f t="shared" si="61"/>
        <v>0.1315999999999872</v>
      </c>
      <c r="J482" s="189" t="s">
        <v>175</v>
      </c>
      <c r="K482" s="189">
        <f t="shared" si="58"/>
        <v>0</v>
      </c>
      <c r="L482" s="189">
        <f t="shared" si="62"/>
        <v>50</v>
      </c>
      <c r="M482" s="190">
        <f t="shared" si="63"/>
        <v>2.5003999999997562</v>
      </c>
      <c r="N482" s="190">
        <f t="shared" si="64"/>
        <v>0.1315999999999872</v>
      </c>
      <c r="O482" s="191">
        <f t="shared" si="65"/>
        <v>0</v>
      </c>
      <c r="P482" s="192">
        <f t="shared" si="65"/>
        <v>0</v>
      </c>
    </row>
    <row r="483" spans="1:16" x14ac:dyDescent="0.3">
      <c r="A483" s="184" t="s">
        <v>129</v>
      </c>
      <c r="B483" s="185">
        <v>290.93</v>
      </c>
      <c r="C483" s="185">
        <v>290.95999999999998</v>
      </c>
      <c r="D483" s="185">
        <f t="shared" si="59"/>
        <v>2.9999999999972715E-2</v>
      </c>
      <c r="E483" s="186">
        <v>1880</v>
      </c>
      <c r="F483" s="186">
        <v>45</v>
      </c>
      <c r="G483" s="187">
        <v>0.05</v>
      </c>
      <c r="H483" s="188">
        <f t="shared" si="60"/>
        <v>1.0715999999990253</v>
      </c>
      <c r="I483" s="188">
        <f t="shared" si="61"/>
        <v>5.6399999999948713E-2</v>
      </c>
      <c r="J483" s="189" t="s">
        <v>175</v>
      </c>
      <c r="K483" s="189">
        <f t="shared" si="58"/>
        <v>0</v>
      </c>
      <c r="L483" s="189">
        <f t="shared" si="62"/>
        <v>50</v>
      </c>
      <c r="M483" s="190">
        <f t="shared" si="63"/>
        <v>1.0715999999990253</v>
      </c>
      <c r="N483" s="190">
        <f t="shared" si="64"/>
        <v>5.6399999999948713E-2</v>
      </c>
      <c r="O483" s="191">
        <f t="shared" si="65"/>
        <v>0</v>
      </c>
      <c r="P483" s="192">
        <f t="shared" si="65"/>
        <v>0</v>
      </c>
    </row>
    <row r="484" spans="1:16" x14ac:dyDescent="0.3">
      <c r="A484" s="184" t="s">
        <v>129</v>
      </c>
      <c r="B484" s="185">
        <v>290.95999999999998</v>
      </c>
      <c r="C484" s="185">
        <v>290.98</v>
      </c>
      <c r="D484" s="185">
        <f t="shared" si="59"/>
        <v>2.0000000000038654E-2</v>
      </c>
      <c r="E484" s="186">
        <v>1880</v>
      </c>
      <c r="F484" s="186">
        <v>45</v>
      </c>
      <c r="G484" s="187">
        <v>0.05</v>
      </c>
      <c r="H484" s="188">
        <f t="shared" si="60"/>
        <v>0.71440000000138071</v>
      </c>
      <c r="I484" s="188">
        <f t="shared" si="61"/>
        <v>3.7600000000072666E-2</v>
      </c>
      <c r="J484" s="189" t="s">
        <v>175</v>
      </c>
      <c r="K484" s="189">
        <f t="shared" si="58"/>
        <v>0</v>
      </c>
      <c r="L484" s="189">
        <f t="shared" si="62"/>
        <v>50</v>
      </c>
      <c r="M484" s="190">
        <f t="shared" si="63"/>
        <v>0.71440000000138071</v>
      </c>
      <c r="N484" s="190">
        <f t="shared" si="64"/>
        <v>3.7600000000072666E-2</v>
      </c>
      <c r="O484" s="191">
        <f t="shared" si="65"/>
        <v>0</v>
      </c>
      <c r="P484" s="192">
        <f t="shared" si="65"/>
        <v>0</v>
      </c>
    </row>
    <row r="485" spans="1:16" x14ac:dyDescent="0.3">
      <c r="A485" s="184" t="s">
        <v>129</v>
      </c>
      <c r="B485" s="185">
        <v>290.98</v>
      </c>
      <c r="C485" s="185">
        <v>290.99</v>
      </c>
      <c r="D485" s="185">
        <f t="shared" si="59"/>
        <v>9.9999999999909051E-3</v>
      </c>
      <c r="E485" s="186">
        <v>1880</v>
      </c>
      <c r="F485" s="186">
        <v>45</v>
      </c>
      <c r="G485" s="187">
        <v>0.05</v>
      </c>
      <c r="H485" s="188">
        <f t="shared" si="60"/>
        <v>0.35719999999967511</v>
      </c>
      <c r="I485" s="188">
        <f t="shared" si="61"/>
        <v>1.8799999999982903E-2</v>
      </c>
      <c r="J485" s="189" t="s">
        <v>175</v>
      </c>
      <c r="K485" s="189">
        <f t="shared" si="58"/>
        <v>0</v>
      </c>
      <c r="L485" s="189">
        <f t="shared" si="62"/>
        <v>50</v>
      </c>
      <c r="M485" s="190">
        <f t="shared" si="63"/>
        <v>0.35719999999967511</v>
      </c>
      <c r="N485" s="190">
        <f t="shared" si="64"/>
        <v>1.8799999999982903E-2</v>
      </c>
      <c r="O485" s="191">
        <f t="shared" si="65"/>
        <v>0</v>
      </c>
      <c r="P485" s="192">
        <f t="shared" si="65"/>
        <v>0</v>
      </c>
    </row>
    <row r="486" spans="1:16" x14ac:dyDescent="0.3">
      <c r="A486" s="184" t="s">
        <v>129</v>
      </c>
      <c r="B486" s="185">
        <v>290.99</v>
      </c>
      <c r="C486" s="185">
        <v>291</v>
      </c>
      <c r="D486" s="185">
        <f t="shared" si="59"/>
        <v>9.9999999999909051E-3</v>
      </c>
      <c r="E486" s="186">
        <v>1880</v>
      </c>
      <c r="F486" s="186">
        <v>45</v>
      </c>
      <c r="G486" s="187">
        <v>0.05</v>
      </c>
      <c r="H486" s="188">
        <f t="shared" si="60"/>
        <v>0.35719999999967511</v>
      </c>
      <c r="I486" s="188">
        <f t="shared" si="61"/>
        <v>1.8799999999982903E-2</v>
      </c>
      <c r="J486" s="189" t="s">
        <v>175</v>
      </c>
      <c r="K486" s="189">
        <f t="shared" si="58"/>
        <v>0</v>
      </c>
      <c r="L486" s="189">
        <f t="shared" si="62"/>
        <v>50</v>
      </c>
      <c r="M486" s="190">
        <f t="shared" si="63"/>
        <v>0.35719999999967511</v>
      </c>
      <c r="N486" s="190">
        <f t="shared" si="64"/>
        <v>1.8799999999982903E-2</v>
      </c>
      <c r="O486" s="191">
        <f t="shared" si="65"/>
        <v>0</v>
      </c>
      <c r="P486" s="192">
        <f t="shared" si="65"/>
        <v>0</v>
      </c>
    </row>
    <row r="487" spans="1:16" x14ac:dyDescent="0.3">
      <c r="A487" s="184" t="s">
        <v>129</v>
      </c>
      <c r="B487" s="185">
        <v>291</v>
      </c>
      <c r="C487" s="185">
        <v>291.22000000000003</v>
      </c>
      <c r="D487" s="185">
        <f t="shared" si="59"/>
        <v>0.22000000000002728</v>
      </c>
      <c r="E487" s="186">
        <v>1880</v>
      </c>
      <c r="F487" s="186">
        <v>45</v>
      </c>
      <c r="G487" s="187">
        <v>0.05</v>
      </c>
      <c r="H487" s="188">
        <f t="shared" si="60"/>
        <v>7.8584000000009748</v>
      </c>
      <c r="I487" s="188">
        <f t="shared" si="61"/>
        <v>0.41360000000005132</v>
      </c>
      <c r="J487" s="189" t="s">
        <v>175</v>
      </c>
      <c r="K487" s="189">
        <f t="shared" si="58"/>
        <v>0</v>
      </c>
      <c r="L487" s="189">
        <f t="shared" si="62"/>
        <v>50</v>
      </c>
      <c r="M487" s="190">
        <f t="shared" si="63"/>
        <v>7.8584000000009748</v>
      </c>
      <c r="N487" s="190">
        <f t="shared" si="64"/>
        <v>0.41360000000005132</v>
      </c>
      <c r="O487" s="191">
        <f t="shared" si="65"/>
        <v>0</v>
      </c>
      <c r="P487" s="192">
        <f t="shared" si="65"/>
        <v>0</v>
      </c>
    </row>
    <row r="488" spans="1:16" x14ac:dyDescent="0.3">
      <c r="A488" s="184" t="s">
        <v>129</v>
      </c>
      <c r="B488" s="185">
        <v>291.22000000000003</v>
      </c>
      <c r="C488" s="185">
        <v>291.23</v>
      </c>
      <c r="D488" s="185">
        <f t="shared" si="59"/>
        <v>9.9999999999909051E-3</v>
      </c>
      <c r="E488" s="186">
        <v>1880</v>
      </c>
      <c r="F488" s="186">
        <v>45</v>
      </c>
      <c r="G488" s="187">
        <v>0.05</v>
      </c>
      <c r="H488" s="188">
        <f t="shared" si="60"/>
        <v>0.35719999999967511</v>
      </c>
      <c r="I488" s="188">
        <f t="shared" si="61"/>
        <v>1.8799999999982903E-2</v>
      </c>
      <c r="J488" s="189" t="s">
        <v>175</v>
      </c>
      <c r="K488" s="189">
        <f t="shared" si="58"/>
        <v>0</v>
      </c>
      <c r="L488" s="189">
        <f t="shared" si="62"/>
        <v>50</v>
      </c>
      <c r="M488" s="190">
        <f t="shared" si="63"/>
        <v>0.35719999999967511</v>
      </c>
      <c r="N488" s="190">
        <f t="shared" si="64"/>
        <v>1.8799999999982903E-2</v>
      </c>
      <c r="O488" s="191">
        <f t="shared" si="65"/>
        <v>0</v>
      </c>
      <c r="P488" s="192">
        <f t="shared" si="65"/>
        <v>0</v>
      </c>
    </row>
    <row r="489" spans="1:16" x14ac:dyDescent="0.3">
      <c r="A489" s="184" t="s">
        <v>129</v>
      </c>
      <c r="B489" s="185">
        <v>291.23</v>
      </c>
      <c r="C489" s="185">
        <v>291.32299999999998</v>
      </c>
      <c r="D489" s="185">
        <f t="shared" si="59"/>
        <v>9.2999999999960892E-2</v>
      </c>
      <c r="E489" s="186">
        <v>1690</v>
      </c>
      <c r="F489" s="186">
        <v>45</v>
      </c>
      <c r="G489" s="187">
        <v>0.05</v>
      </c>
      <c r="H489" s="188">
        <f t="shared" si="60"/>
        <v>2.9862299999987441</v>
      </c>
      <c r="I489" s="188">
        <f t="shared" si="61"/>
        <v>0.15716999999993392</v>
      </c>
      <c r="J489" s="189" t="s">
        <v>175</v>
      </c>
      <c r="K489" s="189">
        <f t="shared" si="58"/>
        <v>0</v>
      </c>
      <c r="L489" s="189">
        <f t="shared" si="62"/>
        <v>50</v>
      </c>
      <c r="M489" s="190">
        <f t="shared" si="63"/>
        <v>2.9862299999987441</v>
      </c>
      <c r="N489" s="190">
        <f t="shared" si="64"/>
        <v>0.15716999999993392</v>
      </c>
      <c r="O489" s="191">
        <f t="shared" si="65"/>
        <v>0</v>
      </c>
      <c r="P489" s="192">
        <f t="shared" si="65"/>
        <v>0</v>
      </c>
    </row>
    <row r="490" spans="1:16" x14ac:dyDescent="0.3">
      <c r="A490" s="184" t="s">
        <v>129</v>
      </c>
      <c r="B490" s="185">
        <v>291.32299999999998</v>
      </c>
      <c r="C490" s="185">
        <v>291.36</v>
      </c>
      <c r="D490" s="185">
        <f t="shared" si="59"/>
        <v>3.7000000000034561E-2</v>
      </c>
      <c r="E490" s="186">
        <v>1690</v>
      </c>
      <c r="F490" s="186">
        <v>55</v>
      </c>
      <c r="G490" s="187">
        <v>0.05</v>
      </c>
      <c r="H490" s="188">
        <f t="shared" si="60"/>
        <v>0.99005833333425808</v>
      </c>
      <c r="I490" s="188">
        <f t="shared" si="61"/>
        <v>5.2108333333382009E-2</v>
      </c>
      <c r="J490" s="189" t="s">
        <v>175</v>
      </c>
      <c r="K490" s="189">
        <f t="shared" si="58"/>
        <v>0</v>
      </c>
      <c r="L490" s="189">
        <f t="shared" si="62"/>
        <v>60</v>
      </c>
      <c r="M490" s="190">
        <f t="shared" si="63"/>
        <v>0.99005833333425797</v>
      </c>
      <c r="N490" s="190">
        <f t="shared" si="64"/>
        <v>5.2108333333382009E-2</v>
      </c>
      <c r="O490" s="191">
        <f t="shared" si="65"/>
        <v>0</v>
      </c>
      <c r="P490" s="192">
        <f t="shared" si="65"/>
        <v>0</v>
      </c>
    </row>
    <row r="491" spans="1:16" x14ac:dyDescent="0.3">
      <c r="A491" s="184" t="s">
        <v>129</v>
      </c>
      <c r="B491" s="185">
        <v>291.36</v>
      </c>
      <c r="C491" s="185">
        <v>291.37</v>
      </c>
      <c r="D491" s="185">
        <f t="shared" si="59"/>
        <v>9.9999999999909051E-3</v>
      </c>
      <c r="E491" s="186">
        <v>1690</v>
      </c>
      <c r="F491" s="186">
        <v>55</v>
      </c>
      <c r="G491" s="187">
        <v>0.05</v>
      </c>
      <c r="H491" s="188">
        <f t="shared" si="60"/>
        <v>0.26758333333308998</v>
      </c>
      <c r="I491" s="188">
        <f t="shared" si="61"/>
        <v>1.4083333333320526E-2</v>
      </c>
      <c r="J491" s="189" t="s">
        <v>175</v>
      </c>
      <c r="K491" s="189">
        <f t="shared" si="58"/>
        <v>0</v>
      </c>
      <c r="L491" s="189">
        <f t="shared" si="62"/>
        <v>60</v>
      </c>
      <c r="M491" s="190">
        <f t="shared" si="63"/>
        <v>0.26758333333308998</v>
      </c>
      <c r="N491" s="190">
        <f t="shared" si="64"/>
        <v>1.4083333333320526E-2</v>
      </c>
      <c r="O491" s="191">
        <f t="shared" si="65"/>
        <v>0</v>
      </c>
      <c r="P491" s="192">
        <f t="shared" si="65"/>
        <v>0</v>
      </c>
    </row>
    <row r="492" spans="1:16" x14ac:dyDescent="0.3">
      <c r="A492" s="184" t="s">
        <v>129</v>
      </c>
      <c r="B492" s="185">
        <v>291.37</v>
      </c>
      <c r="C492" s="185">
        <v>291.51</v>
      </c>
      <c r="D492" s="185">
        <f t="shared" si="59"/>
        <v>0.13999999999998636</v>
      </c>
      <c r="E492" s="186">
        <v>1690</v>
      </c>
      <c r="F492" s="186">
        <v>55</v>
      </c>
      <c r="G492" s="187">
        <v>0.05</v>
      </c>
      <c r="H492" s="188">
        <f t="shared" si="60"/>
        <v>3.7461666666663018</v>
      </c>
      <c r="I492" s="188">
        <f t="shared" si="61"/>
        <v>0.19716666666664745</v>
      </c>
      <c r="J492" s="189" t="s">
        <v>175</v>
      </c>
      <c r="K492" s="189">
        <f t="shared" si="58"/>
        <v>0</v>
      </c>
      <c r="L492" s="189">
        <f t="shared" si="62"/>
        <v>60</v>
      </c>
      <c r="M492" s="190">
        <f t="shared" si="63"/>
        <v>3.7461666666663018</v>
      </c>
      <c r="N492" s="190">
        <f t="shared" si="64"/>
        <v>0.19716666666664745</v>
      </c>
      <c r="O492" s="191">
        <f t="shared" si="65"/>
        <v>0</v>
      </c>
      <c r="P492" s="192">
        <f t="shared" si="65"/>
        <v>0</v>
      </c>
    </row>
    <row r="493" spans="1:16" x14ac:dyDescent="0.3">
      <c r="A493" s="184" t="s">
        <v>129</v>
      </c>
      <c r="B493" s="185">
        <v>291.51</v>
      </c>
      <c r="C493" s="185">
        <v>291.548</v>
      </c>
      <c r="D493" s="185">
        <f t="shared" si="59"/>
        <v>3.8000000000010914E-2</v>
      </c>
      <c r="E493" s="186">
        <v>1930</v>
      </c>
      <c r="F493" s="186">
        <v>55</v>
      </c>
      <c r="G493" s="187">
        <v>0.05</v>
      </c>
      <c r="H493" s="188">
        <f t="shared" si="60"/>
        <v>1.1612166666670001</v>
      </c>
      <c r="I493" s="188">
        <f t="shared" si="61"/>
        <v>6.1116666666684222E-2</v>
      </c>
      <c r="J493" s="189" t="s">
        <v>175</v>
      </c>
      <c r="K493" s="189">
        <f t="shared" si="58"/>
        <v>0</v>
      </c>
      <c r="L493" s="189">
        <f t="shared" si="62"/>
        <v>60</v>
      </c>
      <c r="M493" s="190">
        <f t="shared" si="63"/>
        <v>1.1612166666670001</v>
      </c>
      <c r="N493" s="190">
        <f t="shared" si="64"/>
        <v>6.1116666666684222E-2</v>
      </c>
      <c r="O493" s="191">
        <f t="shared" si="65"/>
        <v>0</v>
      </c>
      <c r="P493" s="192">
        <f t="shared" si="65"/>
        <v>0</v>
      </c>
    </row>
    <row r="494" spans="1:16" x14ac:dyDescent="0.3">
      <c r="A494" s="184" t="s">
        <v>129</v>
      </c>
      <c r="B494" s="185">
        <v>291.548</v>
      </c>
      <c r="C494" s="185">
        <v>291.55</v>
      </c>
      <c r="D494" s="185">
        <f t="shared" si="59"/>
        <v>2.0000000000095497E-3</v>
      </c>
      <c r="E494" s="186">
        <v>1930</v>
      </c>
      <c r="F494" s="186">
        <v>55</v>
      </c>
      <c r="G494" s="187">
        <v>0.05</v>
      </c>
      <c r="H494" s="188">
        <f t="shared" si="60"/>
        <v>6.1116666666958488E-2</v>
      </c>
      <c r="I494" s="188">
        <f t="shared" si="61"/>
        <v>3.216666666682026E-3</v>
      </c>
      <c r="J494" s="189" t="s">
        <v>175</v>
      </c>
      <c r="K494" s="189">
        <f t="shared" si="58"/>
        <v>0</v>
      </c>
      <c r="L494" s="189">
        <f t="shared" si="62"/>
        <v>60</v>
      </c>
      <c r="M494" s="190">
        <f t="shared" si="63"/>
        <v>6.1116666666958488E-2</v>
      </c>
      <c r="N494" s="190">
        <f t="shared" si="64"/>
        <v>3.216666666682026E-3</v>
      </c>
      <c r="O494" s="191">
        <f t="shared" si="65"/>
        <v>0</v>
      </c>
      <c r="P494" s="192">
        <f t="shared" si="65"/>
        <v>0</v>
      </c>
    </row>
    <row r="495" spans="1:16" x14ac:dyDescent="0.3">
      <c r="A495" s="184" t="s">
        <v>129</v>
      </c>
      <c r="B495" s="185">
        <v>291.55</v>
      </c>
      <c r="C495" s="185">
        <v>291.86</v>
      </c>
      <c r="D495" s="185">
        <f t="shared" si="59"/>
        <v>0.31000000000000227</v>
      </c>
      <c r="E495" s="186">
        <v>1930</v>
      </c>
      <c r="F495" s="186">
        <v>55</v>
      </c>
      <c r="G495" s="187">
        <v>0.05</v>
      </c>
      <c r="H495" s="188">
        <f t="shared" si="60"/>
        <v>9.4730833333334026</v>
      </c>
      <c r="I495" s="188">
        <f t="shared" si="61"/>
        <v>0.49858333333333699</v>
      </c>
      <c r="J495" s="189" t="s">
        <v>173</v>
      </c>
      <c r="K495" s="189">
        <f t="shared" ref="K495:K558" si="66">VLOOKUP(J495,SD,2,FALSE)</f>
        <v>5</v>
      </c>
      <c r="L495" s="189">
        <f t="shared" si="62"/>
        <v>55</v>
      </c>
      <c r="M495" s="190">
        <f t="shared" si="63"/>
        <v>10.334272727272804</v>
      </c>
      <c r="N495" s="190">
        <f t="shared" si="64"/>
        <v>0.54390909090909489</v>
      </c>
      <c r="O495" s="191">
        <f t="shared" si="65"/>
        <v>0.86118939393940153</v>
      </c>
      <c r="P495" s="192">
        <f t="shared" si="65"/>
        <v>4.5325757575757908E-2</v>
      </c>
    </row>
    <row r="496" spans="1:16" x14ac:dyDescent="0.3">
      <c r="A496" s="184" t="s">
        <v>129</v>
      </c>
      <c r="B496" s="185">
        <v>291.86</v>
      </c>
      <c r="C496" s="185">
        <v>291.94</v>
      </c>
      <c r="D496" s="185">
        <f t="shared" si="59"/>
        <v>7.9999999999984084E-2</v>
      </c>
      <c r="E496" s="186">
        <v>1930</v>
      </c>
      <c r="F496" s="186">
        <v>55</v>
      </c>
      <c r="G496" s="187">
        <v>0.05</v>
      </c>
      <c r="H496" s="188">
        <f t="shared" si="60"/>
        <v>2.4446666666661803</v>
      </c>
      <c r="I496" s="188">
        <f t="shared" si="61"/>
        <v>0.12866666666664109</v>
      </c>
      <c r="J496" s="189" t="s">
        <v>173</v>
      </c>
      <c r="K496" s="189">
        <f t="shared" si="66"/>
        <v>5</v>
      </c>
      <c r="L496" s="189">
        <f t="shared" si="62"/>
        <v>55</v>
      </c>
      <c r="M496" s="190">
        <f t="shared" si="63"/>
        <v>2.6669090909085598</v>
      </c>
      <c r="N496" s="190">
        <f t="shared" si="64"/>
        <v>0.14036363636360846</v>
      </c>
      <c r="O496" s="191">
        <f t="shared" si="65"/>
        <v>0.2222424242423795</v>
      </c>
      <c r="P496" s="192">
        <f t="shared" si="65"/>
        <v>1.1696969696967374E-2</v>
      </c>
    </row>
    <row r="497" spans="1:16" x14ac:dyDescent="0.3">
      <c r="A497" s="184" t="s">
        <v>129</v>
      </c>
      <c r="B497" s="185">
        <v>291.94</v>
      </c>
      <c r="C497" s="185">
        <v>292.08</v>
      </c>
      <c r="D497" s="185">
        <f t="shared" si="59"/>
        <v>0.13999999999998636</v>
      </c>
      <c r="E497" s="186">
        <v>1930</v>
      </c>
      <c r="F497" s="186">
        <v>55</v>
      </c>
      <c r="G497" s="187">
        <v>0.05</v>
      </c>
      <c r="H497" s="188">
        <f t="shared" si="60"/>
        <v>4.2781666666662499</v>
      </c>
      <c r="I497" s="188">
        <f t="shared" si="61"/>
        <v>0.22516666666664475</v>
      </c>
      <c r="J497" s="189" t="s">
        <v>173</v>
      </c>
      <c r="K497" s="189">
        <f t="shared" si="66"/>
        <v>5</v>
      </c>
      <c r="L497" s="189">
        <f t="shared" si="62"/>
        <v>55</v>
      </c>
      <c r="M497" s="190">
        <f t="shared" si="63"/>
        <v>4.6670909090904544</v>
      </c>
      <c r="N497" s="190">
        <f t="shared" si="64"/>
        <v>0.24563636363633973</v>
      </c>
      <c r="O497" s="191">
        <f t="shared" si="65"/>
        <v>0.38892424242420454</v>
      </c>
      <c r="P497" s="192">
        <f t="shared" si="65"/>
        <v>2.0469696969694973E-2</v>
      </c>
    </row>
    <row r="498" spans="1:16" x14ac:dyDescent="0.3">
      <c r="A498" s="184" t="s">
        <v>129</v>
      </c>
      <c r="B498" s="185">
        <v>292.08</v>
      </c>
      <c r="C498" s="185">
        <v>292.36</v>
      </c>
      <c r="D498" s="185">
        <f t="shared" si="59"/>
        <v>0.28000000000002956</v>
      </c>
      <c r="E498" s="186">
        <v>1930</v>
      </c>
      <c r="F498" s="186">
        <v>55</v>
      </c>
      <c r="G498" s="187">
        <v>0.05</v>
      </c>
      <c r="H498" s="188">
        <f t="shared" si="60"/>
        <v>8.5563333333342371</v>
      </c>
      <c r="I498" s="188">
        <f t="shared" si="61"/>
        <v>0.45033333333338088</v>
      </c>
      <c r="J498" s="189" t="s">
        <v>173</v>
      </c>
      <c r="K498" s="189">
        <f t="shared" si="66"/>
        <v>5</v>
      </c>
      <c r="L498" s="189">
        <f t="shared" si="62"/>
        <v>55</v>
      </c>
      <c r="M498" s="190">
        <f t="shared" si="63"/>
        <v>9.3341818181828025</v>
      </c>
      <c r="N498" s="190">
        <f t="shared" si="64"/>
        <v>0.49127272727277915</v>
      </c>
      <c r="O498" s="191">
        <f t="shared" si="65"/>
        <v>0.77784848484856539</v>
      </c>
      <c r="P498" s="192">
        <f t="shared" si="65"/>
        <v>4.0939393939398272E-2</v>
      </c>
    </row>
    <row r="499" spans="1:16" x14ac:dyDescent="0.3">
      <c r="A499" s="184" t="s">
        <v>129</v>
      </c>
      <c r="B499" s="185">
        <v>292.36</v>
      </c>
      <c r="C499" s="185">
        <v>292.42</v>
      </c>
      <c r="D499" s="185">
        <f t="shared" si="59"/>
        <v>6.0000000000002274E-2</v>
      </c>
      <c r="E499" s="186">
        <v>1930</v>
      </c>
      <c r="F499" s="186">
        <v>55</v>
      </c>
      <c r="G499" s="187">
        <v>0.05</v>
      </c>
      <c r="H499" s="188">
        <f t="shared" si="60"/>
        <v>1.8335000000000694</v>
      </c>
      <c r="I499" s="188">
        <f t="shared" si="61"/>
        <v>9.6500000000003652E-2</v>
      </c>
      <c r="J499" s="189" t="s">
        <v>173</v>
      </c>
      <c r="K499" s="189">
        <f t="shared" si="66"/>
        <v>5</v>
      </c>
      <c r="L499" s="189">
        <f t="shared" si="62"/>
        <v>55</v>
      </c>
      <c r="M499" s="190">
        <f t="shared" si="63"/>
        <v>2.0001818181818938</v>
      </c>
      <c r="N499" s="190">
        <f t="shared" si="64"/>
        <v>0.10527272727273126</v>
      </c>
      <c r="O499" s="191">
        <f t="shared" si="65"/>
        <v>0.16668181818182437</v>
      </c>
      <c r="P499" s="192">
        <f t="shared" si="65"/>
        <v>8.7727272727276123E-3</v>
      </c>
    </row>
    <row r="500" spans="1:16" x14ac:dyDescent="0.3">
      <c r="A500" s="184" t="s">
        <v>129</v>
      </c>
      <c r="B500" s="185">
        <v>292.42</v>
      </c>
      <c r="C500" s="185">
        <v>292.48</v>
      </c>
      <c r="D500" s="185">
        <f t="shared" si="59"/>
        <v>6.0000000000002274E-2</v>
      </c>
      <c r="E500" s="186">
        <v>1867</v>
      </c>
      <c r="F500" s="186">
        <v>55</v>
      </c>
      <c r="G500" s="187">
        <v>0.05</v>
      </c>
      <c r="H500" s="188">
        <f t="shared" si="60"/>
        <v>1.773650000000067</v>
      </c>
      <c r="I500" s="188">
        <f t="shared" si="61"/>
        <v>9.3350000000003541E-2</v>
      </c>
      <c r="J500" s="189" t="s">
        <v>173</v>
      </c>
      <c r="K500" s="189">
        <f t="shared" si="66"/>
        <v>5</v>
      </c>
      <c r="L500" s="189">
        <f t="shared" si="62"/>
        <v>55</v>
      </c>
      <c r="M500" s="190">
        <f t="shared" si="63"/>
        <v>1.9348909090909825</v>
      </c>
      <c r="N500" s="190">
        <f t="shared" si="64"/>
        <v>0.1018363636363675</v>
      </c>
      <c r="O500" s="191">
        <f t="shared" si="65"/>
        <v>0.16124090909091549</v>
      </c>
      <c r="P500" s="192">
        <f t="shared" si="65"/>
        <v>8.4863636363639583E-3</v>
      </c>
    </row>
    <row r="501" spans="1:16" x14ac:dyDescent="0.3">
      <c r="A501" s="184" t="s">
        <v>129</v>
      </c>
      <c r="B501" s="185">
        <v>292.48</v>
      </c>
      <c r="C501" s="185">
        <v>292.49</v>
      </c>
      <c r="D501" s="185">
        <f t="shared" si="59"/>
        <v>9.9999999999909051E-3</v>
      </c>
      <c r="E501" s="186">
        <v>1867</v>
      </c>
      <c r="F501" s="186">
        <v>55</v>
      </c>
      <c r="G501" s="187">
        <v>0.05</v>
      </c>
      <c r="H501" s="188">
        <f t="shared" si="60"/>
        <v>0.29560833333306447</v>
      </c>
      <c r="I501" s="188">
        <f t="shared" si="61"/>
        <v>1.5558333333319185E-2</v>
      </c>
      <c r="J501" s="189" t="s">
        <v>173</v>
      </c>
      <c r="K501" s="189">
        <f t="shared" si="66"/>
        <v>5</v>
      </c>
      <c r="L501" s="189">
        <f t="shared" si="62"/>
        <v>55</v>
      </c>
      <c r="M501" s="190">
        <f t="shared" si="63"/>
        <v>0.32248181818152483</v>
      </c>
      <c r="N501" s="190">
        <f t="shared" si="64"/>
        <v>1.6972727272711839E-2</v>
      </c>
      <c r="O501" s="191">
        <f t="shared" si="65"/>
        <v>2.6873484848460361E-2</v>
      </c>
      <c r="P501" s="192">
        <f t="shared" si="65"/>
        <v>1.4143939393926538E-3</v>
      </c>
    </row>
    <row r="502" spans="1:16" x14ac:dyDescent="0.3">
      <c r="A502" s="184" t="s">
        <v>129</v>
      </c>
      <c r="B502" s="185">
        <v>292.49</v>
      </c>
      <c r="C502" s="185">
        <v>292.58</v>
      </c>
      <c r="D502" s="185">
        <f t="shared" si="59"/>
        <v>8.9999999999974989E-2</v>
      </c>
      <c r="E502" s="186">
        <v>1867</v>
      </c>
      <c r="F502" s="186">
        <v>55</v>
      </c>
      <c r="G502" s="187">
        <v>0.05</v>
      </c>
      <c r="H502" s="188">
        <f t="shared" si="60"/>
        <v>2.6604749999992605</v>
      </c>
      <c r="I502" s="188">
        <f t="shared" si="61"/>
        <v>0.1400249999999611</v>
      </c>
      <c r="J502" s="189" t="s">
        <v>173</v>
      </c>
      <c r="K502" s="189">
        <f t="shared" si="66"/>
        <v>5</v>
      </c>
      <c r="L502" s="189">
        <f t="shared" si="62"/>
        <v>55</v>
      </c>
      <c r="M502" s="190">
        <f t="shared" si="63"/>
        <v>2.9023363636355568</v>
      </c>
      <c r="N502" s="190">
        <f t="shared" si="64"/>
        <v>0.15275454545450301</v>
      </c>
      <c r="O502" s="191">
        <f t="shared" si="65"/>
        <v>0.24186136363629629</v>
      </c>
      <c r="P502" s="192">
        <f t="shared" si="65"/>
        <v>1.2729545454541913E-2</v>
      </c>
    </row>
    <row r="503" spans="1:16" x14ac:dyDescent="0.3">
      <c r="A503" s="184" t="s">
        <v>129</v>
      </c>
      <c r="B503" s="185">
        <v>292.58</v>
      </c>
      <c r="C503" s="185">
        <v>292.62</v>
      </c>
      <c r="D503" s="185">
        <f t="shared" si="59"/>
        <v>4.0000000000020464E-2</v>
      </c>
      <c r="E503" s="186">
        <v>1867</v>
      </c>
      <c r="F503" s="186">
        <v>55</v>
      </c>
      <c r="G503" s="187">
        <v>0.05</v>
      </c>
      <c r="H503" s="188">
        <f t="shared" si="60"/>
        <v>1.1824333333339383</v>
      </c>
      <c r="I503" s="188">
        <f t="shared" si="61"/>
        <v>6.2233333333365164E-2</v>
      </c>
      <c r="J503" s="189" t="s">
        <v>173</v>
      </c>
      <c r="K503" s="189">
        <f t="shared" si="66"/>
        <v>5</v>
      </c>
      <c r="L503" s="189">
        <f t="shared" si="62"/>
        <v>55</v>
      </c>
      <c r="M503" s="190">
        <f t="shared" si="63"/>
        <v>1.2899272727279325</v>
      </c>
      <c r="N503" s="190">
        <f t="shared" si="64"/>
        <v>6.7890909090943821E-2</v>
      </c>
      <c r="O503" s="191">
        <f t="shared" si="65"/>
        <v>0.10749393939399421</v>
      </c>
      <c r="P503" s="192">
        <f t="shared" si="65"/>
        <v>5.6575757575786575E-3</v>
      </c>
    </row>
    <row r="504" spans="1:16" x14ac:dyDescent="0.3">
      <c r="A504" s="184" t="s">
        <v>129</v>
      </c>
      <c r="B504" s="185">
        <v>292.62</v>
      </c>
      <c r="C504" s="185">
        <v>292.70999999999998</v>
      </c>
      <c r="D504" s="185">
        <f t="shared" si="59"/>
        <v>8.9999999999974989E-2</v>
      </c>
      <c r="E504" s="186">
        <v>1867</v>
      </c>
      <c r="F504" s="186">
        <v>55</v>
      </c>
      <c r="G504" s="187">
        <v>0.05</v>
      </c>
      <c r="H504" s="188">
        <f t="shared" si="60"/>
        <v>2.6604749999992605</v>
      </c>
      <c r="I504" s="188">
        <f t="shared" si="61"/>
        <v>0.1400249999999611</v>
      </c>
      <c r="J504" s="189" t="s">
        <v>173</v>
      </c>
      <c r="K504" s="189">
        <f t="shared" si="66"/>
        <v>5</v>
      </c>
      <c r="L504" s="189">
        <f t="shared" si="62"/>
        <v>55</v>
      </c>
      <c r="M504" s="190">
        <f t="shared" si="63"/>
        <v>2.9023363636355568</v>
      </c>
      <c r="N504" s="190">
        <f t="shared" si="64"/>
        <v>0.15275454545450301</v>
      </c>
      <c r="O504" s="191">
        <f t="shared" si="65"/>
        <v>0.24186136363629629</v>
      </c>
      <c r="P504" s="192">
        <f t="shared" si="65"/>
        <v>1.2729545454541913E-2</v>
      </c>
    </row>
    <row r="505" spans="1:16" x14ac:dyDescent="0.3">
      <c r="A505" s="184" t="s">
        <v>129</v>
      </c>
      <c r="B505" s="185">
        <v>292.70999999999998</v>
      </c>
      <c r="C505" s="185">
        <v>292.75</v>
      </c>
      <c r="D505" s="185">
        <f t="shared" si="59"/>
        <v>4.0000000000020464E-2</v>
      </c>
      <c r="E505" s="186">
        <v>1867</v>
      </c>
      <c r="F505" s="186">
        <v>55</v>
      </c>
      <c r="G505" s="187">
        <v>0.05</v>
      </c>
      <c r="H505" s="188">
        <f t="shared" si="60"/>
        <v>1.1824333333339383</v>
      </c>
      <c r="I505" s="188">
        <f t="shared" si="61"/>
        <v>6.2233333333365164E-2</v>
      </c>
      <c r="J505" s="189" t="s">
        <v>173</v>
      </c>
      <c r="K505" s="189">
        <f t="shared" si="66"/>
        <v>5</v>
      </c>
      <c r="L505" s="189">
        <f t="shared" si="62"/>
        <v>55</v>
      </c>
      <c r="M505" s="190">
        <f t="shared" si="63"/>
        <v>1.2899272727279325</v>
      </c>
      <c r="N505" s="190">
        <f t="shared" si="64"/>
        <v>6.7890909090943821E-2</v>
      </c>
      <c r="O505" s="191">
        <f t="shared" si="65"/>
        <v>0.10749393939399421</v>
      </c>
      <c r="P505" s="192">
        <f t="shared" si="65"/>
        <v>5.6575757575786575E-3</v>
      </c>
    </row>
    <row r="506" spans="1:16" x14ac:dyDescent="0.3">
      <c r="A506" s="184" t="s">
        <v>129</v>
      </c>
      <c r="B506" s="185">
        <v>292.75</v>
      </c>
      <c r="C506" s="185">
        <v>292.81</v>
      </c>
      <c r="D506" s="185">
        <f t="shared" si="59"/>
        <v>6.0000000000002274E-2</v>
      </c>
      <c r="E506" s="186">
        <v>1867</v>
      </c>
      <c r="F506" s="186">
        <v>55</v>
      </c>
      <c r="G506" s="187">
        <v>0.05</v>
      </c>
      <c r="H506" s="188">
        <f t="shared" si="60"/>
        <v>1.773650000000067</v>
      </c>
      <c r="I506" s="188">
        <f t="shared" si="61"/>
        <v>9.3350000000003541E-2</v>
      </c>
      <c r="J506" s="189" t="s">
        <v>173</v>
      </c>
      <c r="K506" s="189">
        <f t="shared" si="66"/>
        <v>5</v>
      </c>
      <c r="L506" s="189">
        <f t="shared" si="62"/>
        <v>55</v>
      </c>
      <c r="M506" s="190">
        <f t="shared" si="63"/>
        <v>1.9348909090909825</v>
      </c>
      <c r="N506" s="190">
        <f t="shared" si="64"/>
        <v>0.1018363636363675</v>
      </c>
      <c r="O506" s="191">
        <f t="shared" si="65"/>
        <v>0.16124090909091549</v>
      </c>
      <c r="P506" s="192">
        <f t="shared" si="65"/>
        <v>8.4863636363639583E-3</v>
      </c>
    </row>
    <row r="507" spans="1:16" x14ac:dyDescent="0.3">
      <c r="A507" s="184" t="s">
        <v>129</v>
      </c>
      <c r="B507" s="185">
        <v>292.81</v>
      </c>
      <c r="C507" s="185">
        <v>292.84899999999999</v>
      </c>
      <c r="D507" s="185">
        <f t="shared" si="59"/>
        <v>3.8999999999987267E-2</v>
      </c>
      <c r="E507" s="186">
        <v>1930</v>
      </c>
      <c r="F507" s="186">
        <v>55</v>
      </c>
      <c r="G507" s="187">
        <v>0.05</v>
      </c>
      <c r="H507" s="188">
        <f t="shared" si="60"/>
        <v>1.191774999999611</v>
      </c>
      <c r="I507" s="188">
        <f t="shared" si="61"/>
        <v>6.2724999999979533E-2</v>
      </c>
      <c r="J507" s="189" t="s">
        <v>173</v>
      </c>
      <c r="K507" s="189">
        <f t="shared" si="66"/>
        <v>5</v>
      </c>
      <c r="L507" s="189">
        <f t="shared" si="62"/>
        <v>55</v>
      </c>
      <c r="M507" s="190">
        <f t="shared" si="63"/>
        <v>1.3001181818177574</v>
      </c>
      <c r="N507" s="190">
        <f t="shared" si="64"/>
        <v>6.8427272727250396E-2</v>
      </c>
      <c r="O507" s="191">
        <f t="shared" si="65"/>
        <v>0.10834318181814639</v>
      </c>
      <c r="P507" s="192">
        <f t="shared" si="65"/>
        <v>5.7022727272708629E-3</v>
      </c>
    </row>
    <row r="508" spans="1:16" x14ac:dyDescent="0.3">
      <c r="A508" s="184" t="s">
        <v>129</v>
      </c>
      <c r="B508" s="185">
        <v>292.84899999999999</v>
      </c>
      <c r="C508" s="185">
        <v>292.86</v>
      </c>
      <c r="D508" s="185">
        <f t="shared" si="59"/>
        <v>1.1000000000024102E-2</v>
      </c>
      <c r="E508" s="186">
        <v>1930</v>
      </c>
      <c r="F508" s="186">
        <v>55</v>
      </c>
      <c r="G508" s="187">
        <v>0.05</v>
      </c>
      <c r="H508" s="188">
        <f t="shared" si="60"/>
        <v>0.33614166666740319</v>
      </c>
      <c r="I508" s="188">
        <f t="shared" si="61"/>
        <v>1.7691666666705429E-2</v>
      </c>
      <c r="J508" s="189" t="s">
        <v>173</v>
      </c>
      <c r="K508" s="189">
        <f t="shared" si="66"/>
        <v>5</v>
      </c>
      <c r="L508" s="189">
        <f t="shared" si="62"/>
        <v>55</v>
      </c>
      <c r="M508" s="190">
        <f t="shared" si="63"/>
        <v>0.36670000000080344</v>
      </c>
      <c r="N508" s="190">
        <f t="shared" si="64"/>
        <v>1.9300000000042287E-2</v>
      </c>
      <c r="O508" s="191">
        <f t="shared" si="65"/>
        <v>3.0558333333400245E-2</v>
      </c>
      <c r="P508" s="192">
        <f t="shared" si="65"/>
        <v>1.6083333333368581E-3</v>
      </c>
    </row>
    <row r="509" spans="1:16" x14ac:dyDescent="0.3">
      <c r="A509" s="184" t="s">
        <v>129</v>
      </c>
      <c r="B509" s="185">
        <v>292.86</v>
      </c>
      <c r="C509" s="185">
        <v>293.005</v>
      </c>
      <c r="D509" s="185">
        <f t="shared" si="59"/>
        <v>0.14499999999998181</v>
      </c>
      <c r="E509" s="186">
        <v>1930</v>
      </c>
      <c r="F509" s="186">
        <v>55</v>
      </c>
      <c r="G509" s="187">
        <v>0.05</v>
      </c>
      <c r="H509" s="188">
        <f t="shared" si="60"/>
        <v>4.4309583333327778</v>
      </c>
      <c r="I509" s="188">
        <f t="shared" si="61"/>
        <v>0.23320833333330407</v>
      </c>
      <c r="J509" s="189" t="s">
        <v>173</v>
      </c>
      <c r="K509" s="189">
        <f t="shared" si="66"/>
        <v>5</v>
      </c>
      <c r="L509" s="189">
        <f t="shared" si="62"/>
        <v>55</v>
      </c>
      <c r="M509" s="190">
        <f t="shared" si="63"/>
        <v>4.8337727272721205</v>
      </c>
      <c r="N509" s="190">
        <f t="shared" si="64"/>
        <v>0.254409090909059</v>
      </c>
      <c r="O509" s="191">
        <f t="shared" si="65"/>
        <v>0.40281439393934271</v>
      </c>
      <c r="P509" s="192">
        <f t="shared" si="65"/>
        <v>2.120075757575493E-2</v>
      </c>
    </row>
    <row r="510" spans="1:16" x14ac:dyDescent="0.3">
      <c r="A510" s="184" t="s">
        <v>129</v>
      </c>
      <c r="B510" s="185">
        <v>293.005</v>
      </c>
      <c r="C510" s="185">
        <v>293.12</v>
      </c>
      <c r="D510" s="185">
        <f t="shared" si="59"/>
        <v>0.11500000000000909</v>
      </c>
      <c r="E510" s="186">
        <v>1930</v>
      </c>
      <c r="F510" s="186">
        <v>45</v>
      </c>
      <c r="G510" s="187">
        <v>0.05</v>
      </c>
      <c r="H510" s="188">
        <f t="shared" si="60"/>
        <v>4.2170500000003335</v>
      </c>
      <c r="I510" s="188">
        <f t="shared" si="61"/>
        <v>0.22195000000001758</v>
      </c>
      <c r="J510" s="189" t="s">
        <v>173</v>
      </c>
      <c r="K510" s="189">
        <f t="shared" si="66"/>
        <v>5</v>
      </c>
      <c r="L510" s="189">
        <f t="shared" si="62"/>
        <v>45</v>
      </c>
      <c r="M510" s="190">
        <f t="shared" si="63"/>
        <v>4.6856111111114807</v>
      </c>
      <c r="N510" s="190">
        <f t="shared" si="64"/>
        <v>0.24661111111113065</v>
      </c>
      <c r="O510" s="191">
        <f t="shared" si="65"/>
        <v>0.46856111111114718</v>
      </c>
      <c r="P510" s="192">
        <f t="shared" si="65"/>
        <v>2.4661111111113077E-2</v>
      </c>
    </row>
    <row r="511" spans="1:16" x14ac:dyDescent="0.3">
      <c r="A511" s="184" t="s">
        <v>129</v>
      </c>
      <c r="B511" s="185">
        <v>293.12</v>
      </c>
      <c r="C511" s="185">
        <v>293.16199999999998</v>
      </c>
      <c r="D511" s="185">
        <f t="shared" si="59"/>
        <v>4.199999999997317E-2</v>
      </c>
      <c r="E511" s="186">
        <v>1930</v>
      </c>
      <c r="F511" s="186">
        <v>45</v>
      </c>
      <c r="G511" s="187">
        <v>0.05</v>
      </c>
      <c r="H511" s="188">
        <f t="shared" si="60"/>
        <v>1.5401399999990162</v>
      </c>
      <c r="I511" s="188">
        <f t="shared" si="61"/>
        <v>8.1059999999948215E-2</v>
      </c>
      <c r="J511" s="189" t="s">
        <v>173</v>
      </c>
      <c r="K511" s="189">
        <f t="shared" si="66"/>
        <v>5</v>
      </c>
      <c r="L511" s="189">
        <f t="shared" si="62"/>
        <v>45</v>
      </c>
      <c r="M511" s="190">
        <f t="shared" si="63"/>
        <v>1.7112666666655736</v>
      </c>
      <c r="N511" s="190">
        <f t="shared" si="64"/>
        <v>9.0066666666609133E-2</v>
      </c>
      <c r="O511" s="191">
        <f t="shared" si="65"/>
        <v>0.1711266666665574</v>
      </c>
      <c r="P511" s="192">
        <f t="shared" si="65"/>
        <v>9.0066666666609174E-3</v>
      </c>
    </row>
    <row r="512" spans="1:16" x14ac:dyDescent="0.3">
      <c r="A512" s="184" t="s">
        <v>129</v>
      </c>
      <c r="B512" s="185">
        <v>293.16199999999998</v>
      </c>
      <c r="C512" s="185">
        <v>293.18</v>
      </c>
      <c r="D512" s="185">
        <f t="shared" si="59"/>
        <v>1.8000000000029104E-2</v>
      </c>
      <c r="E512" s="186">
        <v>1930</v>
      </c>
      <c r="F512" s="186">
        <v>45</v>
      </c>
      <c r="G512" s="187">
        <v>0.05</v>
      </c>
      <c r="H512" s="188">
        <f t="shared" si="60"/>
        <v>0.66006000000106724</v>
      </c>
      <c r="I512" s="188">
        <f t="shared" si="61"/>
        <v>3.474000000005617E-2</v>
      </c>
      <c r="J512" s="189" t="s">
        <v>173</v>
      </c>
      <c r="K512" s="189">
        <f t="shared" si="66"/>
        <v>5</v>
      </c>
      <c r="L512" s="189">
        <f t="shared" si="62"/>
        <v>45</v>
      </c>
      <c r="M512" s="190">
        <f t="shared" si="63"/>
        <v>0.73340000000118577</v>
      </c>
      <c r="N512" s="190">
        <f t="shared" si="64"/>
        <v>3.8600000000062411E-2</v>
      </c>
      <c r="O512" s="191">
        <f t="shared" si="65"/>
        <v>7.3340000000118533E-2</v>
      </c>
      <c r="P512" s="192">
        <f t="shared" si="65"/>
        <v>3.8600000000062404E-3</v>
      </c>
    </row>
    <row r="513" spans="1:16" x14ac:dyDescent="0.3">
      <c r="A513" s="184" t="s">
        <v>129</v>
      </c>
      <c r="B513" s="185">
        <v>293.18</v>
      </c>
      <c r="C513" s="185">
        <v>293.19099999999997</v>
      </c>
      <c r="D513" s="185">
        <f t="shared" si="59"/>
        <v>1.0999999999967258E-2</v>
      </c>
      <c r="E513" s="186">
        <v>1930</v>
      </c>
      <c r="F513" s="186">
        <v>45</v>
      </c>
      <c r="G513" s="187">
        <v>0.05</v>
      </c>
      <c r="H513" s="188">
        <f t="shared" si="60"/>
        <v>0.40336999999879936</v>
      </c>
      <c r="I513" s="188">
        <f t="shared" si="61"/>
        <v>2.122999999993681E-2</v>
      </c>
      <c r="J513" s="189" t="s">
        <v>173</v>
      </c>
      <c r="K513" s="189">
        <f t="shared" si="66"/>
        <v>5</v>
      </c>
      <c r="L513" s="189">
        <f t="shared" si="62"/>
        <v>45</v>
      </c>
      <c r="M513" s="190">
        <f t="shared" si="63"/>
        <v>0.44818888888755481</v>
      </c>
      <c r="N513" s="190">
        <f t="shared" si="64"/>
        <v>2.3588888888818677E-2</v>
      </c>
      <c r="O513" s="191">
        <f t="shared" si="65"/>
        <v>4.4818888888755459E-2</v>
      </c>
      <c r="P513" s="192">
        <f t="shared" si="65"/>
        <v>2.3588888888818674E-3</v>
      </c>
    </row>
    <row r="514" spans="1:16" x14ac:dyDescent="0.3">
      <c r="A514" s="184" t="s">
        <v>129</v>
      </c>
      <c r="B514" s="185">
        <v>293.19099999999997</v>
      </c>
      <c r="C514" s="185">
        <v>293.2</v>
      </c>
      <c r="D514" s="185">
        <f t="shared" si="59"/>
        <v>9.0000000000145519E-3</v>
      </c>
      <c r="E514" s="186">
        <v>1930</v>
      </c>
      <c r="F514" s="186">
        <v>45</v>
      </c>
      <c r="G514" s="187">
        <v>0.05</v>
      </c>
      <c r="H514" s="188">
        <f t="shared" si="60"/>
        <v>0.33003000000053362</v>
      </c>
      <c r="I514" s="188">
        <f t="shared" si="61"/>
        <v>1.7370000000028085E-2</v>
      </c>
      <c r="J514" s="189" t="s">
        <v>173</v>
      </c>
      <c r="K514" s="189">
        <f t="shared" si="66"/>
        <v>5</v>
      </c>
      <c r="L514" s="189">
        <f t="shared" si="62"/>
        <v>45</v>
      </c>
      <c r="M514" s="190">
        <f t="shared" si="63"/>
        <v>0.36670000000059289</v>
      </c>
      <c r="N514" s="190">
        <f t="shared" si="64"/>
        <v>1.9300000000031205E-2</v>
      </c>
      <c r="O514" s="191">
        <f t="shared" si="65"/>
        <v>3.6670000000059266E-2</v>
      </c>
      <c r="P514" s="192">
        <f t="shared" si="65"/>
        <v>1.9300000000031202E-3</v>
      </c>
    </row>
    <row r="515" spans="1:16" x14ac:dyDescent="0.3">
      <c r="A515" s="184" t="s">
        <v>129</v>
      </c>
      <c r="B515" s="185">
        <v>293.2</v>
      </c>
      <c r="C515" s="185">
        <v>293.202</v>
      </c>
      <c r="D515" s="185">
        <f t="shared" si="59"/>
        <v>2.0000000000095497E-3</v>
      </c>
      <c r="E515" s="186">
        <v>1930</v>
      </c>
      <c r="F515" s="186">
        <v>45</v>
      </c>
      <c r="G515" s="187">
        <v>0.05</v>
      </c>
      <c r="H515" s="188">
        <f t="shared" si="60"/>
        <v>7.3340000000350181E-2</v>
      </c>
      <c r="I515" s="188">
        <f t="shared" si="61"/>
        <v>3.8600000000184307E-3</v>
      </c>
      <c r="J515" s="189" t="s">
        <v>173</v>
      </c>
      <c r="K515" s="189">
        <f t="shared" si="66"/>
        <v>5</v>
      </c>
      <c r="L515" s="189">
        <f t="shared" si="62"/>
        <v>45</v>
      </c>
      <c r="M515" s="190">
        <f t="shared" si="63"/>
        <v>8.148888888927798E-2</v>
      </c>
      <c r="N515" s="190">
        <f t="shared" si="64"/>
        <v>4.2888888889093674E-3</v>
      </c>
      <c r="O515" s="191">
        <f t="shared" si="65"/>
        <v>8.1488888889277994E-3</v>
      </c>
      <c r="P515" s="192">
        <f t="shared" si="65"/>
        <v>4.2888888889093665E-4</v>
      </c>
    </row>
    <row r="516" spans="1:16" x14ac:dyDescent="0.3">
      <c r="A516" s="184" t="s">
        <v>129</v>
      </c>
      <c r="B516" s="185">
        <v>293.202</v>
      </c>
      <c r="C516" s="185">
        <v>293.20999999999998</v>
      </c>
      <c r="D516" s="185">
        <f t="shared" ref="D516:D579" si="67">C516-B516</f>
        <v>7.9999999999813554E-3</v>
      </c>
      <c r="E516" s="186">
        <v>1930</v>
      </c>
      <c r="F516" s="186">
        <v>45</v>
      </c>
      <c r="G516" s="187">
        <v>0.05</v>
      </c>
      <c r="H516" s="188">
        <f t="shared" ref="H516:H579" si="68">(E516*(1-G516)*D516)/(F516+5)</f>
        <v>0.29335999999931628</v>
      </c>
      <c r="I516" s="188">
        <f t="shared" ref="I516:I579" si="69">(D516*G516*E516)/(F516+5)</f>
        <v>1.5439999999964015E-2</v>
      </c>
      <c r="J516" s="189" t="s">
        <v>173</v>
      </c>
      <c r="K516" s="189">
        <f t="shared" si="66"/>
        <v>5</v>
      </c>
      <c r="L516" s="189">
        <f t="shared" ref="L516:L579" si="70">IF((F516+5-K516)&lt;25,25,(F516+5-K516))</f>
        <v>45</v>
      </c>
      <c r="M516" s="190">
        <f t="shared" ref="M516:M579" si="71">((D516*(1-G516)*E516)/(L516))</f>
        <v>0.32595555555479588</v>
      </c>
      <c r="N516" s="190">
        <f t="shared" ref="N516:N579" si="72">(D516*G516*E516)/(L516)</f>
        <v>1.7155555555515574E-2</v>
      </c>
      <c r="O516" s="191">
        <f t="shared" ref="O516:P579" si="73">M516-H516</f>
        <v>3.2595555555479605E-2</v>
      </c>
      <c r="P516" s="192">
        <f t="shared" si="73"/>
        <v>1.7155555555515584E-3</v>
      </c>
    </row>
    <row r="517" spans="1:16" x14ac:dyDescent="0.3">
      <c r="A517" s="184" t="s">
        <v>129</v>
      </c>
      <c r="B517" s="185">
        <v>293.20999999999998</v>
      </c>
      <c r="C517" s="185">
        <v>293.221</v>
      </c>
      <c r="D517" s="185">
        <f t="shared" si="67"/>
        <v>1.1000000000024102E-2</v>
      </c>
      <c r="E517" s="186">
        <v>1930</v>
      </c>
      <c r="F517" s="186">
        <v>45</v>
      </c>
      <c r="G517" s="187">
        <v>0.05</v>
      </c>
      <c r="H517" s="188">
        <f t="shared" si="68"/>
        <v>0.4033700000008838</v>
      </c>
      <c r="I517" s="188">
        <f t="shared" si="69"/>
        <v>2.1230000000046517E-2</v>
      </c>
      <c r="J517" s="189" t="s">
        <v>173</v>
      </c>
      <c r="K517" s="189">
        <f t="shared" si="66"/>
        <v>5</v>
      </c>
      <c r="L517" s="189">
        <f t="shared" si="70"/>
        <v>45</v>
      </c>
      <c r="M517" s="190">
        <f t="shared" si="71"/>
        <v>0.44818888888987091</v>
      </c>
      <c r="N517" s="190">
        <f t="shared" si="72"/>
        <v>2.3588888888940573E-2</v>
      </c>
      <c r="O517" s="191">
        <f t="shared" si="73"/>
        <v>4.4818888888987107E-2</v>
      </c>
      <c r="P517" s="192">
        <f t="shared" si="73"/>
        <v>2.3588888888940555E-3</v>
      </c>
    </row>
    <row r="518" spans="1:16" x14ac:dyDescent="0.3">
      <c r="A518" s="184" t="s">
        <v>129</v>
      </c>
      <c r="B518" s="185">
        <v>293.221</v>
      </c>
      <c r="C518" s="185">
        <v>293.27</v>
      </c>
      <c r="D518" s="185">
        <f t="shared" si="67"/>
        <v>4.8999999999978172E-2</v>
      </c>
      <c r="E518" s="186">
        <v>1930</v>
      </c>
      <c r="F518" s="186">
        <v>45</v>
      </c>
      <c r="G518" s="187">
        <v>0.05</v>
      </c>
      <c r="H518" s="188">
        <f t="shared" si="68"/>
        <v>1.7968299999991997</v>
      </c>
      <c r="I518" s="188">
        <f t="shared" si="69"/>
        <v>9.4569999999957868E-2</v>
      </c>
      <c r="J518" s="189" t="s">
        <v>173</v>
      </c>
      <c r="K518" s="189">
        <f t="shared" si="66"/>
        <v>5</v>
      </c>
      <c r="L518" s="189">
        <f t="shared" si="70"/>
        <v>45</v>
      </c>
      <c r="M518" s="190">
        <f t="shared" si="71"/>
        <v>1.9964777777768885</v>
      </c>
      <c r="N518" s="190">
        <f t="shared" si="72"/>
        <v>0.10507777777773097</v>
      </c>
      <c r="O518" s="191">
        <f t="shared" si="73"/>
        <v>0.19964777777768883</v>
      </c>
      <c r="P518" s="192">
        <f t="shared" si="73"/>
        <v>1.0507777777773106E-2</v>
      </c>
    </row>
    <row r="519" spans="1:16" x14ac:dyDescent="0.3">
      <c r="A519" s="184" t="s">
        <v>129</v>
      </c>
      <c r="B519" s="185">
        <v>293.27</v>
      </c>
      <c r="C519" s="185">
        <v>293.31</v>
      </c>
      <c r="D519" s="185">
        <f t="shared" si="67"/>
        <v>4.0000000000020464E-2</v>
      </c>
      <c r="E519" s="186">
        <v>1253</v>
      </c>
      <c r="F519" s="186">
        <v>45</v>
      </c>
      <c r="G519" s="187">
        <v>0.05</v>
      </c>
      <c r="H519" s="188">
        <f t="shared" si="68"/>
        <v>0.95228000000048707</v>
      </c>
      <c r="I519" s="188">
        <f t="shared" si="69"/>
        <v>5.0120000000025637E-2</v>
      </c>
      <c r="J519" s="189" t="s">
        <v>173</v>
      </c>
      <c r="K519" s="189">
        <f t="shared" si="66"/>
        <v>5</v>
      </c>
      <c r="L519" s="189">
        <f t="shared" si="70"/>
        <v>45</v>
      </c>
      <c r="M519" s="190">
        <f t="shared" si="71"/>
        <v>1.0580888888894302</v>
      </c>
      <c r="N519" s="190">
        <f t="shared" si="72"/>
        <v>5.5688888888917376E-2</v>
      </c>
      <c r="O519" s="191">
        <f t="shared" si="73"/>
        <v>0.10580888888894313</v>
      </c>
      <c r="P519" s="192">
        <f t="shared" si="73"/>
        <v>5.568888888891739E-3</v>
      </c>
    </row>
    <row r="520" spans="1:16" x14ac:dyDescent="0.3">
      <c r="A520" s="184" t="s">
        <v>129</v>
      </c>
      <c r="B520" s="185">
        <v>293.31</v>
      </c>
      <c r="C520" s="185">
        <v>293.33</v>
      </c>
      <c r="D520" s="185">
        <f t="shared" si="67"/>
        <v>1.999999999998181E-2</v>
      </c>
      <c r="E520" s="186">
        <v>2500</v>
      </c>
      <c r="F520" s="186">
        <v>45</v>
      </c>
      <c r="G520" s="187">
        <v>0.05</v>
      </c>
      <c r="H520" s="188">
        <f t="shared" si="68"/>
        <v>0.94999999999913598</v>
      </c>
      <c r="I520" s="188">
        <f t="shared" si="69"/>
        <v>4.9999999999954525E-2</v>
      </c>
      <c r="J520" s="189" t="s">
        <v>173</v>
      </c>
      <c r="K520" s="189">
        <f t="shared" si="66"/>
        <v>5</v>
      </c>
      <c r="L520" s="189">
        <f t="shared" si="70"/>
        <v>45</v>
      </c>
      <c r="M520" s="190">
        <f t="shared" si="71"/>
        <v>1.0555555555545955</v>
      </c>
      <c r="N520" s="190">
        <f t="shared" si="72"/>
        <v>5.555555555550503E-2</v>
      </c>
      <c r="O520" s="191">
        <f t="shared" si="73"/>
        <v>0.10555555555545948</v>
      </c>
      <c r="P520" s="192">
        <f t="shared" si="73"/>
        <v>5.5555555555505051E-3</v>
      </c>
    </row>
    <row r="521" spans="1:16" x14ac:dyDescent="0.3">
      <c r="A521" s="184" t="s">
        <v>129</v>
      </c>
      <c r="B521" s="185">
        <v>293.33</v>
      </c>
      <c r="C521" s="185">
        <v>293.334</v>
      </c>
      <c r="D521" s="185">
        <f t="shared" si="67"/>
        <v>4.0000000000190994E-3</v>
      </c>
      <c r="E521" s="186">
        <v>2500</v>
      </c>
      <c r="F521" s="186">
        <v>45</v>
      </c>
      <c r="G521" s="187">
        <v>0.08</v>
      </c>
      <c r="H521" s="188">
        <f t="shared" si="68"/>
        <v>0.18400000000087857</v>
      </c>
      <c r="I521" s="188">
        <f t="shared" si="69"/>
        <v>1.6000000000076398E-2</v>
      </c>
      <c r="J521" s="189" t="s">
        <v>173</v>
      </c>
      <c r="K521" s="189">
        <f t="shared" si="66"/>
        <v>5</v>
      </c>
      <c r="L521" s="189">
        <f t="shared" si="70"/>
        <v>45</v>
      </c>
      <c r="M521" s="190">
        <f t="shared" si="71"/>
        <v>0.20444444444542065</v>
      </c>
      <c r="N521" s="190">
        <f t="shared" si="72"/>
        <v>1.7777777777862665E-2</v>
      </c>
      <c r="O521" s="191">
        <f t="shared" si="73"/>
        <v>2.0444444444542076E-2</v>
      </c>
      <c r="P521" s="192">
        <f t="shared" si="73"/>
        <v>1.7777777777862672E-3</v>
      </c>
    </row>
    <row r="522" spans="1:16" x14ac:dyDescent="0.3">
      <c r="A522" s="184" t="s">
        <v>129</v>
      </c>
      <c r="B522" s="185">
        <v>293.334</v>
      </c>
      <c r="C522" s="185">
        <v>293.346</v>
      </c>
      <c r="D522" s="185">
        <f t="shared" si="67"/>
        <v>1.2000000000000455E-2</v>
      </c>
      <c r="E522" s="186">
        <v>2500</v>
      </c>
      <c r="F522" s="186">
        <v>45</v>
      </c>
      <c r="G522" s="187">
        <v>0.08</v>
      </c>
      <c r="H522" s="188">
        <f t="shared" si="68"/>
        <v>0.55200000000002092</v>
      </c>
      <c r="I522" s="188">
        <f t="shared" si="69"/>
        <v>4.8000000000001819E-2</v>
      </c>
      <c r="J522" s="189" t="s">
        <v>173</v>
      </c>
      <c r="K522" s="189">
        <f t="shared" si="66"/>
        <v>5</v>
      </c>
      <c r="L522" s="189">
        <f t="shared" si="70"/>
        <v>45</v>
      </c>
      <c r="M522" s="190">
        <f t="shared" si="71"/>
        <v>0.6133333333333566</v>
      </c>
      <c r="N522" s="190">
        <f t="shared" si="72"/>
        <v>5.3333333333335356E-2</v>
      </c>
      <c r="O522" s="191">
        <f t="shared" si="73"/>
        <v>6.1333333333335682E-2</v>
      </c>
      <c r="P522" s="192">
        <f t="shared" si="73"/>
        <v>5.333333333333537E-3</v>
      </c>
    </row>
    <row r="523" spans="1:16" x14ac:dyDescent="0.3">
      <c r="A523" s="184" t="s">
        <v>129</v>
      </c>
      <c r="B523" s="185">
        <v>293.346</v>
      </c>
      <c r="C523" s="185">
        <v>293.35000000000002</v>
      </c>
      <c r="D523" s="185">
        <f t="shared" si="67"/>
        <v>4.0000000000190994E-3</v>
      </c>
      <c r="E523" s="186">
        <v>2500</v>
      </c>
      <c r="F523" s="186">
        <v>45</v>
      </c>
      <c r="G523" s="187">
        <v>0.08</v>
      </c>
      <c r="H523" s="188">
        <f t="shared" si="68"/>
        <v>0.18400000000087857</v>
      </c>
      <c r="I523" s="188">
        <f t="shared" si="69"/>
        <v>1.6000000000076398E-2</v>
      </c>
      <c r="J523" s="189" t="s">
        <v>173</v>
      </c>
      <c r="K523" s="189">
        <f t="shared" si="66"/>
        <v>5</v>
      </c>
      <c r="L523" s="189">
        <f t="shared" si="70"/>
        <v>45</v>
      </c>
      <c r="M523" s="190">
        <f t="shared" si="71"/>
        <v>0.20444444444542065</v>
      </c>
      <c r="N523" s="190">
        <f t="shared" si="72"/>
        <v>1.7777777777862665E-2</v>
      </c>
      <c r="O523" s="191">
        <f t="shared" si="73"/>
        <v>2.0444444444542076E-2</v>
      </c>
      <c r="P523" s="192">
        <f t="shared" si="73"/>
        <v>1.7777777777862672E-3</v>
      </c>
    </row>
    <row r="524" spans="1:16" x14ac:dyDescent="0.3">
      <c r="A524" s="184" t="s">
        <v>129</v>
      </c>
      <c r="B524" s="185">
        <v>293.35000000000002</v>
      </c>
      <c r="C524" s="185">
        <v>293.37</v>
      </c>
      <c r="D524" s="185">
        <f t="shared" si="67"/>
        <v>1.999999999998181E-2</v>
      </c>
      <c r="E524" s="186">
        <v>2500</v>
      </c>
      <c r="F524" s="186">
        <v>45</v>
      </c>
      <c r="G524" s="187">
        <v>0.08</v>
      </c>
      <c r="H524" s="188">
        <f t="shared" si="68"/>
        <v>0.91999999999916326</v>
      </c>
      <c r="I524" s="188">
        <f t="shared" si="69"/>
        <v>7.999999999992724E-2</v>
      </c>
      <c r="J524" s="189" t="s">
        <v>173</v>
      </c>
      <c r="K524" s="189">
        <f t="shared" si="66"/>
        <v>5</v>
      </c>
      <c r="L524" s="189">
        <f t="shared" si="70"/>
        <v>45</v>
      </c>
      <c r="M524" s="190">
        <f t="shared" si="71"/>
        <v>1.0222222222212924</v>
      </c>
      <c r="N524" s="190">
        <f t="shared" si="72"/>
        <v>8.888888888880804E-2</v>
      </c>
      <c r="O524" s="191">
        <f t="shared" si="73"/>
        <v>0.10222222222212918</v>
      </c>
      <c r="P524" s="192">
        <f t="shared" si="73"/>
        <v>8.8888888888807999E-3</v>
      </c>
    </row>
    <row r="525" spans="1:16" x14ac:dyDescent="0.3">
      <c r="A525" s="184" t="s">
        <v>129</v>
      </c>
      <c r="B525" s="185">
        <v>293.37</v>
      </c>
      <c r="C525" s="185">
        <v>293.38200000000001</v>
      </c>
      <c r="D525" s="185">
        <f t="shared" si="67"/>
        <v>1.2000000000000455E-2</v>
      </c>
      <c r="E525" s="186">
        <v>2430</v>
      </c>
      <c r="F525" s="186">
        <v>45</v>
      </c>
      <c r="G525" s="187">
        <v>0.08</v>
      </c>
      <c r="H525" s="188">
        <f t="shared" si="68"/>
        <v>0.53654400000002023</v>
      </c>
      <c r="I525" s="188">
        <f t="shared" si="69"/>
        <v>4.6656000000001772E-2</v>
      </c>
      <c r="J525" s="189" t="s">
        <v>173</v>
      </c>
      <c r="K525" s="189">
        <f t="shared" si="66"/>
        <v>5</v>
      </c>
      <c r="L525" s="189">
        <f t="shared" si="70"/>
        <v>45</v>
      </c>
      <c r="M525" s="190">
        <f t="shared" si="71"/>
        <v>0.59616000000002256</v>
      </c>
      <c r="N525" s="190">
        <f t="shared" si="72"/>
        <v>5.1840000000001968E-2</v>
      </c>
      <c r="O525" s="191">
        <f t="shared" si="73"/>
        <v>5.9616000000002334E-2</v>
      </c>
      <c r="P525" s="192">
        <f t="shared" si="73"/>
        <v>5.1840000000001954E-3</v>
      </c>
    </row>
    <row r="526" spans="1:16" x14ac:dyDescent="0.3">
      <c r="A526" s="184" t="s">
        <v>129</v>
      </c>
      <c r="B526" s="185">
        <v>293.38200000000001</v>
      </c>
      <c r="C526" s="185">
        <v>293.63</v>
      </c>
      <c r="D526" s="185">
        <f t="shared" si="67"/>
        <v>0.24799999999999045</v>
      </c>
      <c r="E526" s="186">
        <v>2430</v>
      </c>
      <c r="F526" s="186">
        <v>45</v>
      </c>
      <c r="G526" s="187">
        <v>0.08</v>
      </c>
      <c r="H526" s="188">
        <f t="shared" si="68"/>
        <v>11.088575999999573</v>
      </c>
      <c r="I526" s="188">
        <f t="shared" si="69"/>
        <v>0.96422399999996289</v>
      </c>
      <c r="J526" s="189" t="s">
        <v>173</v>
      </c>
      <c r="K526" s="189">
        <f t="shared" si="66"/>
        <v>5</v>
      </c>
      <c r="L526" s="189">
        <f t="shared" si="70"/>
        <v>45</v>
      </c>
      <c r="M526" s="190">
        <f t="shared" si="71"/>
        <v>12.320639999999525</v>
      </c>
      <c r="N526" s="190">
        <f t="shared" si="72"/>
        <v>1.0713599999999588</v>
      </c>
      <c r="O526" s="191">
        <f t="shared" si="73"/>
        <v>1.2320639999999514</v>
      </c>
      <c r="P526" s="192">
        <f t="shared" si="73"/>
        <v>0.1071359999999959</v>
      </c>
    </row>
    <row r="527" spans="1:16" x14ac:dyDescent="0.3">
      <c r="A527" s="184" t="s">
        <v>129</v>
      </c>
      <c r="B527" s="185">
        <v>293.63</v>
      </c>
      <c r="C527" s="185">
        <v>293.709</v>
      </c>
      <c r="D527" s="185">
        <f t="shared" si="67"/>
        <v>7.9000000000007731E-2</v>
      </c>
      <c r="E527" s="186">
        <v>1610</v>
      </c>
      <c r="F527" s="186">
        <v>45</v>
      </c>
      <c r="G527" s="187">
        <v>0.08</v>
      </c>
      <c r="H527" s="188">
        <f t="shared" si="68"/>
        <v>2.3402960000002291</v>
      </c>
      <c r="I527" s="188">
        <f t="shared" si="69"/>
        <v>0.20350400000001989</v>
      </c>
      <c r="J527" s="189" t="s">
        <v>173</v>
      </c>
      <c r="K527" s="189">
        <f t="shared" si="66"/>
        <v>5</v>
      </c>
      <c r="L527" s="189">
        <f t="shared" si="70"/>
        <v>45</v>
      </c>
      <c r="M527" s="190">
        <f t="shared" si="71"/>
        <v>2.6003288888891434</v>
      </c>
      <c r="N527" s="190">
        <f t="shared" si="72"/>
        <v>0.22611555555557766</v>
      </c>
      <c r="O527" s="191">
        <f t="shared" si="73"/>
        <v>0.26003288888891429</v>
      </c>
      <c r="P527" s="192">
        <f t="shared" si="73"/>
        <v>2.2611555555557772E-2</v>
      </c>
    </row>
    <row r="528" spans="1:16" x14ac:dyDescent="0.3">
      <c r="A528" s="184" t="s">
        <v>129</v>
      </c>
      <c r="B528" s="185">
        <v>293.709</v>
      </c>
      <c r="C528" s="185">
        <v>293.76499999999999</v>
      </c>
      <c r="D528" s="185">
        <f t="shared" si="67"/>
        <v>5.5999999999983174E-2</v>
      </c>
      <c r="E528" s="186">
        <v>1610</v>
      </c>
      <c r="F528" s="186">
        <v>45</v>
      </c>
      <c r="G528" s="187">
        <v>0.08</v>
      </c>
      <c r="H528" s="188">
        <f t="shared" si="68"/>
        <v>1.6589439999995017</v>
      </c>
      <c r="I528" s="188">
        <f t="shared" si="69"/>
        <v>0.14425599999995667</v>
      </c>
      <c r="J528" s="189" t="s">
        <v>173</v>
      </c>
      <c r="K528" s="189">
        <f t="shared" si="66"/>
        <v>5</v>
      </c>
      <c r="L528" s="189">
        <f t="shared" si="70"/>
        <v>45</v>
      </c>
      <c r="M528" s="190">
        <f t="shared" si="71"/>
        <v>1.8432711111105573</v>
      </c>
      <c r="N528" s="190">
        <f t="shared" si="72"/>
        <v>0.1602844444443963</v>
      </c>
      <c r="O528" s="191">
        <f t="shared" si="73"/>
        <v>0.1843271111110556</v>
      </c>
      <c r="P528" s="192">
        <f t="shared" si="73"/>
        <v>1.6028444444439627E-2</v>
      </c>
    </row>
    <row r="529" spans="1:16" x14ac:dyDescent="0.3">
      <c r="A529" s="184" t="s">
        <v>129</v>
      </c>
      <c r="B529" s="185">
        <v>293.76499999999999</v>
      </c>
      <c r="C529" s="185">
        <v>293.798</v>
      </c>
      <c r="D529" s="185">
        <f t="shared" si="67"/>
        <v>3.3000000000015461E-2</v>
      </c>
      <c r="E529" s="186">
        <v>1610</v>
      </c>
      <c r="F529" s="186">
        <v>45</v>
      </c>
      <c r="G529" s="187">
        <v>0.08</v>
      </c>
      <c r="H529" s="188">
        <f t="shared" si="68"/>
        <v>0.97759200000045809</v>
      </c>
      <c r="I529" s="188">
        <f t="shared" si="69"/>
        <v>8.5008000000039829E-2</v>
      </c>
      <c r="J529" s="189" t="s">
        <v>173</v>
      </c>
      <c r="K529" s="189">
        <f t="shared" si="66"/>
        <v>5</v>
      </c>
      <c r="L529" s="189">
        <f t="shared" si="70"/>
        <v>45</v>
      </c>
      <c r="M529" s="190">
        <f t="shared" si="71"/>
        <v>1.0862133333338424</v>
      </c>
      <c r="N529" s="190">
        <f t="shared" si="72"/>
        <v>9.445333333337759E-2</v>
      </c>
      <c r="O529" s="191">
        <f t="shared" si="73"/>
        <v>0.10862133333338431</v>
      </c>
      <c r="P529" s="192">
        <f t="shared" si="73"/>
        <v>9.4453333333377604E-3</v>
      </c>
    </row>
    <row r="530" spans="1:16" x14ac:dyDescent="0.3">
      <c r="A530" s="184" t="s">
        <v>129</v>
      </c>
      <c r="B530" s="185">
        <v>293.798</v>
      </c>
      <c r="C530" s="185">
        <v>293.80099999999999</v>
      </c>
      <c r="D530" s="185">
        <f t="shared" si="67"/>
        <v>2.9999999999859028E-3</v>
      </c>
      <c r="E530" s="186">
        <v>1610</v>
      </c>
      <c r="F530" s="186">
        <v>45</v>
      </c>
      <c r="G530" s="187">
        <v>0.08</v>
      </c>
      <c r="H530" s="188">
        <f t="shared" si="68"/>
        <v>8.8871999999582396E-2</v>
      </c>
      <c r="I530" s="188">
        <f t="shared" si="69"/>
        <v>7.7279999999636849E-3</v>
      </c>
      <c r="J530" s="189" t="s">
        <v>173</v>
      </c>
      <c r="K530" s="189">
        <f t="shared" si="66"/>
        <v>5</v>
      </c>
      <c r="L530" s="189">
        <f t="shared" si="70"/>
        <v>45</v>
      </c>
      <c r="M530" s="190">
        <f t="shared" si="71"/>
        <v>9.8746666666202645E-2</v>
      </c>
      <c r="N530" s="190">
        <f t="shared" si="72"/>
        <v>8.5866666666263164E-3</v>
      </c>
      <c r="O530" s="191">
        <f t="shared" si="73"/>
        <v>9.8746666666202493E-3</v>
      </c>
      <c r="P530" s="192">
        <f t="shared" si="73"/>
        <v>8.5866666666263147E-4</v>
      </c>
    </row>
    <row r="531" spans="1:16" x14ac:dyDescent="0.3">
      <c r="A531" s="184" t="s">
        <v>129</v>
      </c>
      <c r="B531" s="185">
        <v>293.80099999999999</v>
      </c>
      <c r="C531" s="185">
        <v>293.81</v>
      </c>
      <c r="D531" s="185">
        <f t="shared" si="67"/>
        <v>9.0000000000145519E-3</v>
      </c>
      <c r="E531" s="186">
        <v>1610</v>
      </c>
      <c r="F531" s="186">
        <v>45</v>
      </c>
      <c r="G531" s="187">
        <v>0.08</v>
      </c>
      <c r="H531" s="188">
        <f t="shared" si="68"/>
        <v>0.26661600000043106</v>
      </c>
      <c r="I531" s="188">
        <f t="shared" si="69"/>
        <v>2.3184000000037487E-2</v>
      </c>
      <c r="J531" s="189" t="s">
        <v>174</v>
      </c>
      <c r="K531" s="189">
        <f t="shared" si="66"/>
        <v>2.5</v>
      </c>
      <c r="L531" s="189">
        <f t="shared" si="70"/>
        <v>47.5</v>
      </c>
      <c r="M531" s="190">
        <f t="shared" si="71"/>
        <v>0.28064842105308535</v>
      </c>
      <c r="N531" s="190">
        <f t="shared" si="72"/>
        <v>2.4404210526355247E-2</v>
      </c>
      <c r="O531" s="191">
        <f t="shared" si="73"/>
        <v>1.4032421052654287E-2</v>
      </c>
      <c r="P531" s="192">
        <f t="shared" si="73"/>
        <v>1.2202105263177596E-3</v>
      </c>
    </row>
    <row r="532" spans="1:16" x14ac:dyDescent="0.3">
      <c r="A532" s="184" t="s">
        <v>129</v>
      </c>
      <c r="B532" s="185">
        <v>293.81</v>
      </c>
      <c r="C532" s="185">
        <v>293.83100000000002</v>
      </c>
      <c r="D532" s="185">
        <f t="shared" si="67"/>
        <v>2.1000000000015007E-2</v>
      </c>
      <c r="E532" s="186">
        <v>1610</v>
      </c>
      <c r="F532" s="186">
        <v>45</v>
      </c>
      <c r="G532" s="187">
        <v>0.08</v>
      </c>
      <c r="H532" s="188">
        <f t="shared" si="68"/>
        <v>0.62210400000044463</v>
      </c>
      <c r="I532" s="188">
        <f t="shared" si="69"/>
        <v>5.4096000000038655E-2</v>
      </c>
      <c r="J532" s="189" t="s">
        <v>174</v>
      </c>
      <c r="K532" s="189">
        <f t="shared" si="66"/>
        <v>2.5</v>
      </c>
      <c r="L532" s="189">
        <f t="shared" si="70"/>
        <v>47.5</v>
      </c>
      <c r="M532" s="190">
        <f t="shared" si="71"/>
        <v>0.65484631578994157</v>
      </c>
      <c r="N532" s="190">
        <f t="shared" si="72"/>
        <v>5.6943157894777531E-2</v>
      </c>
      <c r="O532" s="191">
        <f t="shared" si="73"/>
        <v>3.2742315789496934E-2</v>
      </c>
      <c r="P532" s="192">
        <f t="shared" si="73"/>
        <v>2.8471578947388762E-3</v>
      </c>
    </row>
    <row r="533" spans="1:16" x14ac:dyDescent="0.3">
      <c r="A533" s="184" t="s">
        <v>129</v>
      </c>
      <c r="B533" s="185">
        <v>293.83100000000002</v>
      </c>
      <c r="C533" s="185">
        <v>293.85399999999998</v>
      </c>
      <c r="D533" s="185">
        <f t="shared" si="67"/>
        <v>2.2999999999967713E-2</v>
      </c>
      <c r="E533" s="186">
        <v>1610</v>
      </c>
      <c r="F533" s="186">
        <v>45</v>
      </c>
      <c r="G533" s="187">
        <v>0.08</v>
      </c>
      <c r="H533" s="188">
        <f t="shared" si="68"/>
        <v>0.68135199999904361</v>
      </c>
      <c r="I533" s="188">
        <f t="shared" si="69"/>
        <v>5.9247999999916826E-2</v>
      </c>
      <c r="J533" s="189" t="s">
        <v>174</v>
      </c>
      <c r="K533" s="189">
        <f t="shared" si="66"/>
        <v>2.5</v>
      </c>
      <c r="L533" s="189">
        <f t="shared" si="70"/>
        <v>47.5</v>
      </c>
      <c r="M533" s="190">
        <f t="shared" si="71"/>
        <v>0.71721263157794057</v>
      </c>
      <c r="N533" s="190">
        <f t="shared" si="72"/>
        <v>6.2366315789386131E-2</v>
      </c>
      <c r="O533" s="191">
        <f t="shared" si="73"/>
        <v>3.5860631578896962E-2</v>
      </c>
      <c r="P533" s="192">
        <f t="shared" si="73"/>
        <v>3.1183157894693059E-3</v>
      </c>
    </row>
    <row r="534" spans="1:16" x14ac:dyDescent="0.3">
      <c r="A534" s="184" t="s">
        <v>129</v>
      </c>
      <c r="B534" s="185">
        <v>293.85399999999998</v>
      </c>
      <c r="C534" s="185">
        <v>293.91000000000003</v>
      </c>
      <c r="D534" s="185">
        <f t="shared" si="67"/>
        <v>5.6000000000040018E-2</v>
      </c>
      <c r="E534" s="186">
        <v>1610</v>
      </c>
      <c r="F534" s="186">
        <v>50</v>
      </c>
      <c r="G534" s="187">
        <v>0.08</v>
      </c>
      <c r="H534" s="188">
        <f t="shared" si="68"/>
        <v>1.508130909091987</v>
      </c>
      <c r="I534" s="188">
        <f t="shared" si="69"/>
        <v>0.1311418181819119</v>
      </c>
      <c r="J534" s="189" t="s">
        <v>174</v>
      </c>
      <c r="K534" s="189">
        <f t="shared" si="66"/>
        <v>2.5</v>
      </c>
      <c r="L534" s="189">
        <f t="shared" si="70"/>
        <v>52.5</v>
      </c>
      <c r="M534" s="190">
        <f t="shared" si="71"/>
        <v>1.5799466666677959</v>
      </c>
      <c r="N534" s="190">
        <f t="shared" si="72"/>
        <v>0.13738666666676486</v>
      </c>
      <c r="O534" s="191">
        <f t="shared" si="73"/>
        <v>7.1815757575808936E-2</v>
      </c>
      <c r="P534" s="192">
        <f t="shared" si="73"/>
        <v>6.2448484848529606E-3</v>
      </c>
    </row>
    <row r="535" spans="1:16" x14ac:dyDescent="0.3">
      <c r="A535" s="184" t="s">
        <v>129</v>
      </c>
      <c r="B535" s="185">
        <v>293.91000000000003</v>
      </c>
      <c r="C535" s="185">
        <v>294.20100000000002</v>
      </c>
      <c r="D535" s="185">
        <f t="shared" si="67"/>
        <v>0.29099999999999682</v>
      </c>
      <c r="E535" s="186">
        <v>1610</v>
      </c>
      <c r="F535" s="186">
        <v>50</v>
      </c>
      <c r="G535" s="187">
        <v>0.08</v>
      </c>
      <c r="H535" s="188">
        <f t="shared" si="68"/>
        <v>7.8368945454544594</v>
      </c>
      <c r="I535" s="188">
        <f t="shared" si="69"/>
        <v>0.68146909090908347</v>
      </c>
      <c r="J535" s="189" t="s">
        <v>174</v>
      </c>
      <c r="K535" s="189">
        <f t="shared" si="66"/>
        <v>2.5</v>
      </c>
      <c r="L535" s="189">
        <f t="shared" si="70"/>
        <v>52.5</v>
      </c>
      <c r="M535" s="190">
        <f t="shared" si="71"/>
        <v>8.2100799999999108</v>
      </c>
      <c r="N535" s="190">
        <f t="shared" si="72"/>
        <v>0.71391999999999223</v>
      </c>
      <c r="O535" s="191">
        <f t="shared" si="73"/>
        <v>0.37318545454545138</v>
      </c>
      <c r="P535" s="192">
        <f t="shared" si="73"/>
        <v>3.2450909090908753E-2</v>
      </c>
    </row>
    <row r="536" spans="1:16" x14ac:dyDescent="0.3">
      <c r="A536" s="184" t="s">
        <v>129</v>
      </c>
      <c r="B536" s="185">
        <v>294.20100000000002</v>
      </c>
      <c r="C536" s="185">
        <v>294.291</v>
      </c>
      <c r="D536" s="185">
        <f t="shared" si="67"/>
        <v>8.9999999999974989E-2</v>
      </c>
      <c r="E536" s="186">
        <v>1610</v>
      </c>
      <c r="F536" s="186">
        <v>50</v>
      </c>
      <c r="G536" s="187">
        <v>0.08</v>
      </c>
      <c r="H536" s="188">
        <f t="shared" si="68"/>
        <v>2.4237818181811446</v>
      </c>
      <c r="I536" s="188">
        <f t="shared" si="69"/>
        <v>0.21076363636357781</v>
      </c>
      <c r="J536" s="189" t="s">
        <v>174</v>
      </c>
      <c r="K536" s="189">
        <f t="shared" si="66"/>
        <v>2.5</v>
      </c>
      <c r="L536" s="189">
        <f t="shared" si="70"/>
        <v>52.5</v>
      </c>
      <c r="M536" s="190">
        <f t="shared" si="71"/>
        <v>2.5391999999992945</v>
      </c>
      <c r="N536" s="190">
        <f t="shared" si="72"/>
        <v>0.22079999999993866</v>
      </c>
      <c r="O536" s="191">
        <f t="shared" si="73"/>
        <v>0.11541818181814989</v>
      </c>
      <c r="P536" s="192">
        <f t="shared" si="73"/>
        <v>1.0036363636360845E-2</v>
      </c>
    </row>
    <row r="537" spans="1:16" x14ac:dyDescent="0.3">
      <c r="A537" s="184" t="s">
        <v>129</v>
      </c>
      <c r="B537" s="185">
        <v>294.291</v>
      </c>
      <c r="C537" s="185">
        <v>294.31</v>
      </c>
      <c r="D537" s="185">
        <f t="shared" si="67"/>
        <v>1.9000000000005457E-2</v>
      </c>
      <c r="E537" s="186">
        <v>1610</v>
      </c>
      <c r="F537" s="186">
        <v>50</v>
      </c>
      <c r="G537" s="187">
        <v>0.08</v>
      </c>
      <c r="H537" s="188">
        <f t="shared" si="68"/>
        <v>0.51168727272741965</v>
      </c>
      <c r="I537" s="188">
        <f t="shared" si="69"/>
        <v>4.4494545454558235E-2</v>
      </c>
      <c r="J537" s="189" t="s">
        <v>174</v>
      </c>
      <c r="K537" s="189">
        <f t="shared" si="66"/>
        <v>2.5</v>
      </c>
      <c r="L537" s="189">
        <f t="shared" si="70"/>
        <v>52.5</v>
      </c>
      <c r="M537" s="190">
        <f t="shared" si="71"/>
        <v>0.53605333333348737</v>
      </c>
      <c r="N537" s="190">
        <f t="shared" si="72"/>
        <v>4.6613333333346725E-2</v>
      </c>
      <c r="O537" s="191">
        <f t="shared" si="73"/>
        <v>2.4366060606067719E-2</v>
      </c>
      <c r="P537" s="192">
        <f t="shared" si="73"/>
        <v>2.1187878787884903E-3</v>
      </c>
    </row>
    <row r="538" spans="1:16" x14ac:dyDescent="0.3">
      <c r="A538" s="184" t="s">
        <v>129</v>
      </c>
      <c r="B538" s="185">
        <v>294.31</v>
      </c>
      <c r="C538" s="185">
        <v>294.81</v>
      </c>
      <c r="D538" s="185">
        <f t="shared" si="67"/>
        <v>0.5</v>
      </c>
      <c r="E538" s="186">
        <v>1610</v>
      </c>
      <c r="F538" s="186">
        <v>50</v>
      </c>
      <c r="G538" s="187">
        <v>0.08</v>
      </c>
      <c r="H538" s="188">
        <f t="shared" si="68"/>
        <v>13.465454545454547</v>
      </c>
      <c r="I538" s="188">
        <f t="shared" si="69"/>
        <v>1.1709090909090911</v>
      </c>
      <c r="J538" s="189" t="s">
        <v>174</v>
      </c>
      <c r="K538" s="189">
        <f t="shared" si="66"/>
        <v>2.5</v>
      </c>
      <c r="L538" s="189">
        <f t="shared" si="70"/>
        <v>52.5</v>
      </c>
      <c r="M538" s="190">
        <f t="shared" si="71"/>
        <v>14.106666666666667</v>
      </c>
      <c r="N538" s="190">
        <f t="shared" si="72"/>
        <v>1.2266666666666668</v>
      </c>
      <c r="O538" s="191">
        <f t="shared" si="73"/>
        <v>0.64121212121212068</v>
      </c>
      <c r="P538" s="192">
        <f t="shared" si="73"/>
        <v>5.5757575757575673E-2</v>
      </c>
    </row>
    <row r="539" spans="1:16" x14ac:dyDescent="0.3">
      <c r="A539" s="184" t="s">
        <v>129</v>
      </c>
      <c r="B539" s="185">
        <v>294.81</v>
      </c>
      <c r="C539" s="185">
        <v>294.94</v>
      </c>
      <c r="D539" s="185">
        <f t="shared" si="67"/>
        <v>0.12999999999999545</v>
      </c>
      <c r="E539" s="186">
        <v>1610</v>
      </c>
      <c r="F539" s="186">
        <v>50</v>
      </c>
      <c r="G539" s="187">
        <v>0.08</v>
      </c>
      <c r="H539" s="188">
        <f t="shared" si="68"/>
        <v>3.5010181818180595</v>
      </c>
      <c r="I539" s="188">
        <f t="shared" si="69"/>
        <v>0.30443636363635301</v>
      </c>
      <c r="J539" s="189" t="s">
        <v>174</v>
      </c>
      <c r="K539" s="189">
        <f t="shared" si="66"/>
        <v>2.5</v>
      </c>
      <c r="L539" s="189">
        <f t="shared" si="70"/>
        <v>52.5</v>
      </c>
      <c r="M539" s="190">
        <f t="shared" si="71"/>
        <v>3.6677333333332052</v>
      </c>
      <c r="N539" s="190">
        <f t="shared" si="72"/>
        <v>0.31893333333332224</v>
      </c>
      <c r="O539" s="191">
        <f t="shared" si="73"/>
        <v>0.16671515151514571</v>
      </c>
      <c r="P539" s="192">
        <f t="shared" si="73"/>
        <v>1.4496969696969231E-2</v>
      </c>
    </row>
    <row r="540" spans="1:16" x14ac:dyDescent="0.3">
      <c r="A540" s="184" t="s">
        <v>129</v>
      </c>
      <c r="B540" s="185">
        <v>294.94</v>
      </c>
      <c r="C540" s="185">
        <v>295.28899999999999</v>
      </c>
      <c r="D540" s="185">
        <f t="shared" si="67"/>
        <v>0.34899999999998954</v>
      </c>
      <c r="E540" s="186">
        <v>1610</v>
      </c>
      <c r="F540" s="186">
        <v>50</v>
      </c>
      <c r="G540" s="187">
        <v>0.08</v>
      </c>
      <c r="H540" s="188">
        <f t="shared" si="68"/>
        <v>9.3988872727269914</v>
      </c>
      <c r="I540" s="188">
        <f t="shared" si="69"/>
        <v>0.81729454545452107</v>
      </c>
      <c r="J540" s="189" t="s">
        <v>174</v>
      </c>
      <c r="K540" s="189">
        <f t="shared" si="66"/>
        <v>2.5</v>
      </c>
      <c r="L540" s="189">
        <f t="shared" si="70"/>
        <v>52.5</v>
      </c>
      <c r="M540" s="190">
        <f t="shared" si="71"/>
        <v>9.8464533333330397</v>
      </c>
      <c r="N540" s="190">
        <f t="shared" si="72"/>
        <v>0.85621333333330774</v>
      </c>
      <c r="O540" s="191">
        <f t="shared" si="73"/>
        <v>0.44756606060604831</v>
      </c>
      <c r="P540" s="192">
        <f t="shared" si="73"/>
        <v>3.8918787878786665E-2</v>
      </c>
    </row>
    <row r="541" spans="1:16" x14ac:dyDescent="0.3">
      <c r="A541" s="184" t="s">
        <v>129</v>
      </c>
      <c r="B541" s="185">
        <v>295.28899999999999</v>
      </c>
      <c r="C541" s="185">
        <v>295.31</v>
      </c>
      <c r="D541" s="185">
        <f t="shared" si="67"/>
        <v>2.1000000000015007E-2</v>
      </c>
      <c r="E541" s="186">
        <v>1610</v>
      </c>
      <c r="F541" s="186">
        <v>50</v>
      </c>
      <c r="G541" s="187">
        <v>0.08</v>
      </c>
      <c r="H541" s="188">
        <f t="shared" si="68"/>
        <v>0.56554909090949512</v>
      </c>
      <c r="I541" s="188">
        <f t="shared" si="69"/>
        <v>4.9178181818216961E-2</v>
      </c>
      <c r="J541" s="189" t="s">
        <v>174</v>
      </c>
      <c r="K541" s="189">
        <f t="shared" si="66"/>
        <v>2.5</v>
      </c>
      <c r="L541" s="189">
        <f t="shared" si="70"/>
        <v>52.5</v>
      </c>
      <c r="M541" s="190">
        <f t="shared" si="71"/>
        <v>0.59248000000042333</v>
      </c>
      <c r="N541" s="190">
        <f t="shared" si="72"/>
        <v>5.1520000000036814E-2</v>
      </c>
      <c r="O541" s="191">
        <f t="shared" si="73"/>
        <v>2.6930909090928212E-2</v>
      </c>
      <c r="P541" s="192">
        <f t="shared" si="73"/>
        <v>2.3418181818198533E-3</v>
      </c>
    </row>
    <row r="542" spans="1:16" x14ac:dyDescent="0.3">
      <c r="A542" s="184" t="s">
        <v>129</v>
      </c>
      <c r="B542" s="185">
        <v>295.31</v>
      </c>
      <c r="C542" s="185">
        <v>295.34699999999998</v>
      </c>
      <c r="D542" s="185">
        <f t="shared" si="67"/>
        <v>3.6999999999977717E-2</v>
      </c>
      <c r="E542" s="186">
        <v>1610</v>
      </c>
      <c r="F542" s="186">
        <v>50</v>
      </c>
      <c r="G542" s="187">
        <v>0.08</v>
      </c>
      <c r="H542" s="188">
        <f t="shared" si="68"/>
        <v>0.99644363636303634</v>
      </c>
      <c r="I542" s="188">
        <f t="shared" si="69"/>
        <v>8.6647272727220545E-2</v>
      </c>
      <c r="J542" s="189" t="s">
        <v>174</v>
      </c>
      <c r="K542" s="189">
        <f t="shared" si="66"/>
        <v>2.5</v>
      </c>
      <c r="L542" s="189">
        <f t="shared" si="70"/>
        <v>52.5</v>
      </c>
      <c r="M542" s="190">
        <f t="shared" si="71"/>
        <v>1.0438933333327047</v>
      </c>
      <c r="N542" s="190">
        <f t="shared" si="72"/>
        <v>9.077333333327868E-2</v>
      </c>
      <c r="O542" s="191">
        <f t="shared" si="73"/>
        <v>4.7449696969668387E-2</v>
      </c>
      <c r="P542" s="192">
        <f t="shared" si="73"/>
        <v>4.1260606060581351E-3</v>
      </c>
    </row>
    <row r="543" spans="1:16" x14ac:dyDescent="0.3">
      <c r="A543" s="184" t="s">
        <v>129</v>
      </c>
      <c r="B543" s="185">
        <v>295.34699999999998</v>
      </c>
      <c r="C543" s="185">
        <v>295.72000000000003</v>
      </c>
      <c r="D543" s="185">
        <f t="shared" si="67"/>
        <v>0.37300000000004729</v>
      </c>
      <c r="E543" s="186">
        <v>1610</v>
      </c>
      <c r="F543" s="186">
        <v>50</v>
      </c>
      <c r="G543" s="187">
        <v>0.08</v>
      </c>
      <c r="H543" s="188">
        <f t="shared" si="68"/>
        <v>10.045229090910365</v>
      </c>
      <c r="I543" s="188">
        <f t="shared" si="69"/>
        <v>0.87349818181829253</v>
      </c>
      <c r="J543" s="189" t="s">
        <v>174</v>
      </c>
      <c r="K543" s="189">
        <f t="shared" si="66"/>
        <v>2.5</v>
      </c>
      <c r="L543" s="189">
        <f t="shared" si="70"/>
        <v>52.5</v>
      </c>
      <c r="M543" s="190">
        <f t="shared" si="71"/>
        <v>10.523573333334667</v>
      </c>
      <c r="N543" s="190">
        <f t="shared" si="72"/>
        <v>0.91509333333344933</v>
      </c>
      <c r="O543" s="191">
        <f t="shared" si="73"/>
        <v>0.47834424242430273</v>
      </c>
      <c r="P543" s="192">
        <f t="shared" si="73"/>
        <v>4.1595151515156803E-2</v>
      </c>
    </row>
    <row r="544" spans="1:16" x14ac:dyDescent="0.3">
      <c r="A544" s="184" t="s">
        <v>129</v>
      </c>
      <c r="B544" s="185">
        <v>295.72000000000003</v>
      </c>
      <c r="C544" s="185">
        <v>295.81</v>
      </c>
      <c r="D544" s="185">
        <f t="shared" si="67"/>
        <v>8.9999999999974989E-2</v>
      </c>
      <c r="E544" s="186">
        <v>1830</v>
      </c>
      <c r="F544" s="186">
        <v>50</v>
      </c>
      <c r="G544" s="187">
        <v>0.08</v>
      </c>
      <c r="H544" s="188">
        <f t="shared" si="68"/>
        <v>2.754981818181053</v>
      </c>
      <c r="I544" s="188">
        <f t="shared" si="69"/>
        <v>0.23956363636356981</v>
      </c>
      <c r="J544" s="189" t="s">
        <v>174</v>
      </c>
      <c r="K544" s="189">
        <f t="shared" si="66"/>
        <v>2.5</v>
      </c>
      <c r="L544" s="189">
        <f t="shared" si="70"/>
        <v>52.5</v>
      </c>
      <c r="M544" s="190">
        <f t="shared" si="71"/>
        <v>2.8861714285706261</v>
      </c>
      <c r="N544" s="190">
        <f t="shared" si="72"/>
        <v>0.25097142857135885</v>
      </c>
      <c r="O544" s="191">
        <f t="shared" si="73"/>
        <v>0.13118961038957311</v>
      </c>
      <c r="P544" s="192">
        <f t="shared" si="73"/>
        <v>1.1407792207789036E-2</v>
      </c>
    </row>
    <row r="545" spans="1:16" x14ac:dyDescent="0.3">
      <c r="A545" s="184" t="s">
        <v>129</v>
      </c>
      <c r="B545" s="185">
        <v>295.81</v>
      </c>
      <c r="C545" s="185">
        <v>296.00099999999998</v>
      </c>
      <c r="D545" s="185">
        <f t="shared" si="67"/>
        <v>0.19099999999997408</v>
      </c>
      <c r="E545" s="186">
        <v>1830</v>
      </c>
      <c r="F545" s="186">
        <v>50</v>
      </c>
      <c r="G545" s="187">
        <v>0.08</v>
      </c>
      <c r="H545" s="188">
        <f t="shared" si="68"/>
        <v>5.8466836363628429</v>
      </c>
      <c r="I545" s="188">
        <f t="shared" si="69"/>
        <v>0.50840727272720376</v>
      </c>
      <c r="J545" s="189" t="s">
        <v>174</v>
      </c>
      <c r="K545" s="189">
        <f t="shared" si="66"/>
        <v>2.5</v>
      </c>
      <c r="L545" s="189">
        <f t="shared" si="70"/>
        <v>52.5</v>
      </c>
      <c r="M545" s="190">
        <f t="shared" si="71"/>
        <v>6.1250971428563119</v>
      </c>
      <c r="N545" s="190">
        <f t="shared" si="72"/>
        <v>0.53261714285707062</v>
      </c>
      <c r="O545" s="191">
        <f t="shared" si="73"/>
        <v>0.27841350649346897</v>
      </c>
      <c r="P545" s="192">
        <f t="shared" si="73"/>
        <v>2.4209870129866862E-2</v>
      </c>
    </row>
    <row r="546" spans="1:16" x14ac:dyDescent="0.3">
      <c r="A546" s="184" t="s">
        <v>129</v>
      </c>
      <c r="B546" s="185">
        <v>296.00099999999998</v>
      </c>
      <c r="C546" s="185">
        <v>296.06900000000002</v>
      </c>
      <c r="D546" s="185">
        <f t="shared" si="67"/>
        <v>6.8000000000040473E-2</v>
      </c>
      <c r="E546" s="186">
        <v>1830</v>
      </c>
      <c r="F546" s="186">
        <v>50</v>
      </c>
      <c r="G546" s="187">
        <v>0.08</v>
      </c>
      <c r="H546" s="188">
        <f t="shared" si="68"/>
        <v>2.0815418181830574</v>
      </c>
      <c r="I546" s="188">
        <f t="shared" si="69"/>
        <v>0.18100363636374411</v>
      </c>
      <c r="J546" s="189" t="s">
        <v>174</v>
      </c>
      <c r="K546" s="189">
        <f t="shared" si="66"/>
        <v>2.5</v>
      </c>
      <c r="L546" s="189">
        <f t="shared" si="70"/>
        <v>52.5</v>
      </c>
      <c r="M546" s="190">
        <f t="shared" si="71"/>
        <v>2.1806628571441551</v>
      </c>
      <c r="N546" s="190">
        <f t="shared" si="72"/>
        <v>0.18962285714297</v>
      </c>
      <c r="O546" s="191">
        <f t="shared" si="73"/>
        <v>9.9121038961097696E-2</v>
      </c>
      <c r="P546" s="192">
        <f t="shared" si="73"/>
        <v>8.619220779225889E-3</v>
      </c>
    </row>
    <row r="547" spans="1:16" x14ac:dyDescent="0.3">
      <c r="A547" s="184" t="s">
        <v>129</v>
      </c>
      <c r="B547" s="185">
        <v>296.06900000000002</v>
      </c>
      <c r="C547" s="185">
        <v>296.28300000000002</v>
      </c>
      <c r="D547" s="185">
        <f t="shared" si="67"/>
        <v>0.21399999999999864</v>
      </c>
      <c r="E547" s="186">
        <v>1830</v>
      </c>
      <c r="F547" s="186">
        <v>50</v>
      </c>
      <c r="G547" s="187">
        <v>0.08</v>
      </c>
      <c r="H547" s="188">
        <f t="shared" si="68"/>
        <v>6.550734545454505</v>
      </c>
      <c r="I547" s="188">
        <f t="shared" si="69"/>
        <v>0.56962909090908731</v>
      </c>
      <c r="J547" s="189" t="s">
        <v>174</v>
      </c>
      <c r="K547" s="189">
        <f t="shared" si="66"/>
        <v>2.5</v>
      </c>
      <c r="L547" s="189">
        <f t="shared" si="70"/>
        <v>52.5</v>
      </c>
      <c r="M547" s="190">
        <f t="shared" si="71"/>
        <v>6.8626742857142418</v>
      </c>
      <c r="N547" s="190">
        <f t="shared" si="72"/>
        <v>0.59675428571428202</v>
      </c>
      <c r="O547" s="191">
        <f t="shared" si="73"/>
        <v>0.31193974025973681</v>
      </c>
      <c r="P547" s="192">
        <f t="shared" si="73"/>
        <v>2.7125194805194708E-2</v>
      </c>
    </row>
    <row r="548" spans="1:16" x14ac:dyDescent="0.3">
      <c r="A548" s="184" t="s">
        <v>129</v>
      </c>
      <c r="B548" s="185">
        <v>296.28300000000002</v>
      </c>
      <c r="C548" s="185">
        <v>296.31</v>
      </c>
      <c r="D548" s="185">
        <f t="shared" si="67"/>
        <v>2.6999999999986812E-2</v>
      </c>
      <c r="E548" s="186">
        <v>1830</v>
      </c>
      <c r="F548" s="186">
        <v>50</v>
      </c>
      <c r="G548" s="187">
        <v>0.08</v>
      </c>
      <c r="H548" s="188">
        <f t="shared" si="68"/>
        <v>0.82649454545414192</v>
      </c>
      <c r="I548" s="188">
        <f t="shared" si="69"/>
        <v>7.1869090909055799E-2</v>
      </c>
      <c r="J548" s="189" t="s">
        <v>174</v>
      </c>
      <c r="K548" s="189">
        <f t="shared" si="66"/>
        <v>2.5</v>
      </c>
      <c r="L548" s="189">
        <f t="shared" si="70"/>
        <v>52.5</v>
      </c>
      <c r="M548" s="190">
        <f t="shared" si="71"/>
        <v>0.86585142857100561</v>
      </c>
      <c r="N548" s="190">
        <f t="shared" si="72"/>
        <v>7.5291428571391789E-2</v>
      </c>
      <c r="O548" s="191">
        <f t="shared" si="73"/>
        <v>3.9356883116863695E-2</v>
      </c>
      <c r="P548" s="192">
        <f t="shared" si="73"/>
        <v>3.4223376623359891E-3</v>
      </c>
    </row>
    <row r="549" spans="1:16" x14ac:dyDescent="0.3">
      <c r="A549" s="184" t="s">
        <v>129</v>
      </c>
      <c r="B549" s="185">
        <v>296.31</v>
      </c>
      <c r="C549" s="185">
        <v>296.34100000000001</v>
      </c>
      <c r="D549" s="185">
        <f t="shared" si="67"/>
        <v>3.1000000000005912E-2</v>
      </c>
      <c r="E549" s="186">
        <v>1830</v>
      </c>
      <c r="F549" s="186">
        <v>50</v>
      </c>
      <c r="G549" s="187">
        <v>0.08</v>
      </c>
      <c r="H549" s="188">
        <f t="shared" si="68"/>
        <v>0.94893818181836287</v>
      </c>
      <c r="I549" s="188">
        <f t="shared" si="69"/>
        <v>8.2516363636379389E-2</v>
      </c>
      <c r="J549" s="189" t="s">
        <v>174</v>
      </c>
      <c r="K549" s="189">
        <f t="shared" si="66"/>
        <v>2.5</v>
      </c>
      <c r="L549" s="189">
        <f t="shared" si="70"/>
        <v>52.5</v>
      </c>
      <c r="M549" s="190">
        <f t="shared" si="71"/>
        <v>0.99412571428590391</v>
      </c>
      <c r="N549" s="190">
        <f t="shared" si="72"/>
        <v>8.6445714285730779E-2</v>
      </c>
      <c r="O549" s="191">
        <f t="shared" si="73"/>
        <v>4.5187532467541036E-2</v>
      </c>
      <c r="P549" s="192">
        <f t="shared" si="73"/>
        <v>3.9293506493513902E-3</v>
      </c>
    </row>
    <row r="550" spans="1:16" x14ac:dyDescent="0.3">
      <c r="A550" s="184" t="s">
        <v>129</v>
      </c>
      <c r="B550" s="185">
        <v>296.34100000000001</v>
      </c>
      <c r="C550" s="185">
        <v>296.81</v>
      </c>
      <c r="D550" s="185">
        <f t="shared" si="67"/>
        <v>0.46899999999999409</v>
      </c>
      <c r="E550" s="186">
        <v>1830</v>
      </c>
      <c r="F550" s="186">
        <v>50</v>
      </c>
      <c r="G550" s="187">
        <v>0.08</v>
      </c>
      <c r="H550" s="188">
        <f t="shared" si="68"/>
        <v>14.356516363636183</v>
      </c>
      <c r="I550" s="188">
        <f t="shared" si="69"/>
        <v>1.2483927272727113</v>
      </c>
      <c r="J550" s="189" t="s">
        <v>174</v>
      </c>
      <c r="K550" s="189">
        <f t="shared" si="66"/>
        <v>2.5</v>
      </c>
      <c r="L550" s="189">
        <f t="shared" si="70"/>
        <v>52.5</v>
      </c>
      <c r="M550" s="190">
        <f t="shared" si="71"/>
        <v>15.04015999999981</v>
      </c>
      <c r="N550" s="190">
        <f t="shared" si="72"/>
        <v>1.3078399999999835</v>
      </c>
      <c r="O550" s="191">
        <f t="shared" si="73"/>
        <v>0.68364363636362668</v>
      </c>
      <c r="P550" s="192">
        <f t="shared" si="73"/>
        <v>5.9447272727272127E-2</v>
      </c>
    </row>
    <row r="551" spans="1:16" x14ac:dyDescent="0.3">
      <c r="A551" s="184" t="s">
        <v>129</v>
      </c>
      <c r="B551" s="185">
        <v>296.81</v>
      </c>
      <c r="C551" s="185">
        <v>297.01</v>
      </c>
      <c r="D551" s="185">
        <f t="shared" si="67"/>
        <v>0.19999999999998863</v>
      </c>
      <c r="E551" s="186">
        <v>1830</v>
      </c>
      <c r="F551" s="186">
        <v>50</v>
      </c>
      <c r="G551" s="187">
        <v>0.08</v>
      </c>
      <c r="H551" s="188">
        <f t="shared" si="68"/>
        <v>6.1221818181814704</v>
      </c>
      <c r="I551" s="188">
        <f t="shared" si="69"/>
        <v>0.53236363636360617</v>
      </c>
      <c r="J551" s="189" t="s">
        <v>174</v>
      </c>
      <c r="K551" s="189">
        <f t="shared" si="66"/>
        <v>2.5</v>
      </c>
      <c r="L551" s="189">
        <f t="shared" si="70"/>
        <v>52.5</v>
      </c>
      <c r="M551" s="190">
        <f t="shared" si="71"/>
        <v>6.4137142857139215</v>
      </c>
      <c r="N551" s="190">
        <f t="shared" si="72"/>
        <v>0.55771428571425408</v>
      </c>
      <c r="O551" s="191">
        <f t="shared" si="73"/>
        <v>0.2915324675324511</v>
      </c>
      <c r="P551" s="192">
        <f t="shared" si="73"/>
        <v>2.5350649350647902E-2</v>
      </c>
    </row>
    <row r="552" spans="1:16" x14ac:dyDescent="0.3">
      <c r="A552" s="184" t="s">
        <v>129</v>
      </c>
      <c r="B552" s="185">
        <v>297.01</v>
      </c>
      <c r="C552" s="185">
        <v>297.178</v>
      </c>
      <c r="D552" s="185">
        <f t="shared" si="67"/>
        <v>0.16800000000000637</v>
      </c>
      <c r="E552" s="186">
        <v>1980</v>
      </c>
      <c r="F552" s="186">
        <v>50</v>
      </c>
      <c r="G552" s="187">
        <v>0.08</v>
      </c>
      <c r="H552" s="188">
        <f t="shared" si="68"/>
        <v>5.5641600000002116</v>
      </c>
      <c r="I552" s="188">
        <f t="shared" si="69"/>
        <v>0.48384000000001837</v>
      </c>
      <c r="J552" s="189" t="s">
        <v>174</v>
      </c>
      <c r="K552" s="189">
        <f t="shared" si="66"/>
        <v>2.5</v>
      </c>
      <c r="L552" s="189">
        <f t="shared" si="70"/>
        <v>52.5</v>
      </c>
      <c r="M552" s="190">
        <f t="shared" si="71"/>
        <v>5.8291200000002208</v>
      </c>
      <c r="N552" s="190">
        <f t="shared" si="72"/>
        <v>0.5068800000000192</v>
      </c>
      <c r="O552" s="191">
        <f t="shared" si="73"/>
        <v>0.26496000000000919</v>
      </c>
      <c r="P552" s="192">
        <f t="shared" si="73"/>
        <v>2.3040000000000838E-2</v>
      </c>
    </row>
    <row r="553" spans="1:16" x14ac:dyDescent="0.3">
      <c r="A553" s="184" t="s">
        <v>129</v>
      </c>
      <c r="B553" s="185">
        <v>297.178</v>
      </c>
      <c r="C553" s="185">
        <v>297.21899999999999</v>
      </c>
      <c r="D553" s="185">
        <f t="shared" si="67"/>
        <v>4.0999999999996817E-2</v>
      </c>
      <c r="E553" s="186">
        <v>1980</v>
      </c>
      <c r="F553" s="186">
        <v>50</v>
      </c>
      <c r="G553" s="187">
        <v>0.08</v>
      </c>
      <c r="H553" s="188">
        <f t="shared" si="68"/>
        <v>1.3579199999998948</v>
      </c>
      <c r="I553" s="188">
        <f t="shared" si="69"/>
        <v>0.11807999999999085</v>
      </c>
      <c r="J553" s="189" t="s">
        <v>174</v>
      </c>
      <c r="K553" s="189">
        <f t="shared" si="66"/>
        <v>2.5</v>
      </c>
      <c r="L553" s="189">
        <f t="shared" si="70"/>
        <v>52.5</v>
      </c>
      <c r="M553" s="190">
        <f t="shared" si="71"/>
        <v>1.4225828571427468</v>
      </c>
      <c r="N553" s="190">
        <f t="shared" si="72"/>
        <v>0.12370285714284754</v>
      </c>
      <c r="O553" s="191">
        <f t="shared" si="73"/>
        <v>6.4662857142852026E-2</v>
      </c>
      <c r="P553" s="192">
        <f t="shared" si="73"/>
        <v>5.6228571428566937E-3</v>
      </c>
    </row>
    <row r="554" spans="1:16" x14ac:dyDescent="0.3">
      <c r="A554" s="184" t="s">
        <v>129</v>
      </c>
      <c r="B554" s="185">
        <v>297.21899999999999</v>
      </c>
      <c r="C554" s="185">
        <v>297.24799999999999</v>
      </c>
      <c r="D554" s="185">
        <f t="shared" si="67"/>
        <v>2.8999999999996362E-2</v>
      </c>
      <c r="E554" s="186">
        <v>1980</v>
      </c>
      <c r="F554" s="186">
        <v>50</v>
      </c>
      <c r="G554" s="187">
        <v>0.08</v>
      </c>
      <c r="H554" s="188">
        <f t="shared" si="68"/>
        <v>0.96047999999987954</v>
      </c>
      <c r="I554" s="188">
        <f t="shared" si="69"/>
        <v>8.3519999999989519E-2</v>
      </c>
      <c r="J554" s="189" t="s">
        <v>174</v>
      </c>
      <c r="K554" s="189">
        <f t="shared" si="66"/>
        <v>2.5</v>
      </c>
      <c r="L554" s="189">
        <f t="shared" si="70"/>
        <v>52.5</v>
      </c>
      <c r="M554" s="190">
        <f t="shared" si="71"/>
        <v>1.0062171428570168</v>
      </c>
      <c r="N554" s="190">
        <f t="shared" si="72"/>
        <v>8.7497142857131879E-2</v>
      </c>
      <c r="O554" s="191">
        <f t="shared" si="73"/>
        <v>4.5737142857137258E-2</v>
      </c>
      <c r="P554" s="192">
        <f t="shared" si="73"/>
        <v>3.97714285714236E-3</v>
      </c>
    </row>
    <row r="555" spans="1:16" x14ac:dyDescent="0.3">
      <c r="A555" s="184" t="s">
        <v>129</v>
      </c>
      <c r="B555" s="185">
        <v>297.24799999999999</v>
      </c>
      <c r="C555" s="185">
        <v>297.291</v>
      </c>
      <c r="D555" s="185">
        <f t="shared" si="67"/>
        <v>4.3000000000006366E-2</v>
      </c>
      <c r="E555" s="186">
        <v>1980</v>
      </c>
      <c r="F555" s="186">
        <v>50</v>
      </c>
      <c r="G555" s="187">
        <v>0.08</v>
      </c>
      <c r="H555" s="188">
        <f t="shared" si="68"/>
        <v>1.4241600000002108</v>
      </c>
      <c r="I555" s="188">
        <f t="shared" si="69"/>
        <v>0.12384000000001834</v>
      </c>
      <c r="J555" s="189" t="s">
        <v>174</v>
      </c>
      <c r="K555" s="189">
        <f t="shared" si="66"/>
        <v>2.5</v>
      </c>
      <c r="L555" s="189">
        <f t="shared" si="70"/>
        <v>52.5</v>
      </c>
      <c r="M555" s="190">
        <f t="shared" si="71"/>
        <v>1.491977142857364</v>
      </c>
      <c r="N555" s="190">
        <f t="shared" si="72"/>
        <v>0.12973714285716206</v>
      </c>
      <c r="O555" s="191">
        <f t="shared" si="73"/>
        <v>6.7817142857153234E-2</v>
      </c>
      <c r="P555" s="192">
        <f t="shared" si="73"/>
        <v>5.8971428571437251E-3</v>
      </c>
    </row>
    <row r="556" spans="1:16" x14ac:dyDescent="0.3">
      <c r="A556" s="184" t="s">
        <v>129</v>
      </c>
      <c r="B556" s="185">
        <v>297.291</v>
      </c>
      <c r="C556" s="185">
        <v>297.31</v>
      </c>
      <c r="D556" s="185">
        <f t="shared" si="67"/>
        <v>1.9000000000005457E-2</v>
      </c>
      <c r="E556" s="186">
        <v>1980</v>
      </c>
      <c r="F556" s="186">
        <v>50</v>
      </c>
      <c r="G556" s="187">
        <v>0.08</v>
      </c>
      <c r="H556" s="188">
        <f t="shared" si="68"/>
        <v>0.62928000000018081</v>
      </c>
      <c r="I556" s="188">
        <f t="shared" si="69"/>
        <v>5.4720000000015714E-2</v>
      </c>
      <c r="J556" s="189" t="s">
        <v>174</v>
      </c>
      <c r="K556" s="189">
        <f t="shared" si="66"/>
        <v>2.5</v>
      </c>
      <c r="L556" s="189">
        <f t="shared" si="70"/>
        <v>52.5</v>
      </c>
      <c r="M556" s="190">
        <f t="shared" si="71"/>
        <v>0.65924571428590373</v>
      </c>
      <c r="N556" s="190">
        <f t="shared" si="72"/>
        <v>5.7325714285730751E-2</v>
      </c>
      <c r="O556" s="191">
        <f t="shared" si="73"/>
        <v>2.9965714285722922E-2</v>
      </c>
      <c r="P556" s="192">
        <f t="shared" si="73"/>
        <v>2.605714285715037E-3</v>
      </c>
    </row>
    <row r="557" spans="1:16" x14ac:dyDescent="0.3">
      <c r="A557" s="184" t="s">
        <v>129</v>
      </c>
      <c r="B557" s="185">
        <v>297.31</v>
      </c>
      <c r="C557" s="185">
        <v>297.32799999999997</v>
      </c>
      <c r="D557" s="185">
        <f t="shared" si="67"/>
        <v>1.799999999997226E-2</v>
      </c>
      <c r="E557" s="186">
        <v>1980</v>
      </c>
      <c r="F557" s="186">
        <v>50</v>
      </c>
      <c r="G557" s="187">
        <v>0.08</v>
      </c>
      <c r="H557" s="188">
        <f t="shared" si="68"/>
        <v>0.59615999999908131</v>
      </c>
      <c r="I557" s="188">
        <f t="shared" si="69"/>
        <v>5.183999999992011E-2</v>
      </c>
      <c r="J557" s="189" t="s">
        <v>174</v>
      </c>
      <c r="K557" s="189">
        <f t="shared" si="66"/>
        <v>2.5</v>
      </c>
      <c r="L557" s="189">
        <f t="shared" si="70"/>
        <v>52.5</v>
      </c>
      <c r="M557" s="190">
        <f t="shared" si="71"/>
        <v>0.62454857142760889</v>
      </c>
      <c r="N557" s="190">
        <f t="shared" si="72"/>
        <v>5.4308571428487738E-2</v>
      </c>
      <c r="O557" s="191">
        <f t="shared" si="73"/>
        <v>2.8388571428527576E-2</v>
      </c>
      <c r="P557" s="192">
        <f t="shared" si="73"/>
        <v>2.4685714285676286E-3</v>
      </c>
    </row>
    <row r="558" spans="1:16" x14ac:dyDescent="0.3">
      <c r="A558" s="184" t="s">
        <v>129</v>
      </c>
      <c r="B558" s="185">
        <v>297.32799999999997</v>
      </c>
      <c r="C558" s="185">
        <v>297.34199999999998</v>
      </c>
      <c r="D558" s="185">
        <f t="shared" si="67"/>
        <v>1.4000000000010004E-2</v>
      </c>
      <c r="E558" s="186">
        <v>1980</v>
      </c>
      <c r="F558" s="186">
        <v>50</v>
      </c>
      <c r="G558" s="187">
        <v>0.08</v>
      </c>
      <c r="H558" s="188">
        <f t="shared" si="68"/>
        <v>0.46368000000033138</v>
      </c>
      <c r="I558" s="188">
        <f t="shared" si="69"/>
        <v>4.0320000000028819E-2</v>
      </c>
      <c r="J558" s="189" t="s">
        <v>174</v>
      </c>
      <c r="K558" s="189">
        <f t="shared" si="66"/>
        <v>2.5</v>
      </c>
      <c r="L558" s="189">
        <f t="shared" si="70"/>
        <v>52.5</v>
      </c>
      <c r="M558" s="190">
        <f t="shared" si="71"/>
        <v>0.48576000000034719</v>
      </c>
      <c r="N558" s="190">
        <f t="shared" si="72"/>
        <v>4.2240000000030191E-2</v>
      </c>
      <c r="O558" s="191">
        <f t="shared" si="73"/>
        <v>2.2080000000015809E-2</v>
      </c>
      <c r="P558" s="192">
        <f t="shared" si="73"/>
        <v>1.920000000001372E-3</v>
      </c>
    </row>
    <row r="559" spans="1:16" x14ac:dyDescent="0.3">
      <c r="A559" s="184" t="s">
        <v>129</v>
      </c>
      <c r="B559" s="185">
        <v>297.34199999999998</v>
      </c>
      <c r="C559" s="185">
        <v>297.36900000000003</v>
      </c>
      <c r="D559" s="185">
        <f t="shared" si="67"/>
        <v>2.7000000000043656E-2</v>
      </c>
      <c r="E559" s="186">
        <v>1980</v>
      </c>
      <c r="F559" s="186">
        <v>50</v>
      </c>
      <c r="G559" s="187">
        <v>0.08</v>
      </c>
      <c r="H559" s="188">
        <f t="shared" si="68"/>
        <v>0.89424000000144599</v>
      </c>
      <c r="I559" s="188">
        <f t="shared" si="69"/>
        <v>7.7760000000125729E-2</v>
      </c>
      <c r="J559" s="189" t="s">
        <v>174</v>
      </c>
      <c r="K559" s="189">
        <f t="shared" ref="K559:K622" si="74">VLOOKUP(J559,SD,2,FALSE)</f>
        <v>2.5</v>
      </c>
      <c r="L559" s="189">
        <f t="shared" si="70"/>
        <v>52.5</v>
      </c>
      <c r="M559" s="190">
        <f t="shared" si="71"/>
        <v>0.93682285714437186</v>
      </c>
      <c r="N559" s="190">
        <f t="shared" si="72"/>
        <v>8.1462857142988856E-2</v>
      </c>
      <c r="O559" s="191">
        <f t="shared" si="73"/>
        <v>4.2582857142925867E-2</v>
      </c>
      <c r="P559" s="192">
        <f t="shared" si="73"/>
        <v>3.7028571428631279E-3</v>
      </c>
    </row>
    <row r="560" spans="1:16" x14ac:dyDescent="0.3">
      <c r="A560" s="184" t="s">
        <v>129</v>
      </c>
      <c r="B560" s="185">
        <v>297.36900000000003</v>
      </c>
      <c r="C560" s="185">
        <v>297.38900000000001</v>
      </c>
      <c r="D560" s="185">
        <f t="shared" si="67"/>
        <v>1.999999999998181E-2</v>
      </c>
      <c r="E560" s="186">
        <v>1980</v>
      </c>
      <c r="F560" s="186">
        <v>50</v>
      </c>
      <c r="G560" s="187">
        <v>0.08</v>
      </c>
      <c r="H560" s="188">
        <f t="shared" si="68"/>
        <v>0.66239999999939758</v>
      </c>
      <c r="I560" s="188">
        <f t="shared" si="69"/>
        <v>5.7599999999947617E-2</v>
      </c>
      <c r="J560" s="189" t="s">
        <v>174</v>
      </c>
      <c r="K560" s="189">
        <f t="shared" si="74"/>
        <v>2.5</v>
      </c>
      <c r="L560" s="189">
        <f t="shared" si="70"/>
        <v>52.5</v>
      </c>
      <c r="M560" s="190">
        <f t="shared" si="71"/>
        <v>0.69394285714222603</v>
      </c>
      <c r="N560" s="190">
        <f t="shared" si="72"/>
        <v>6.0342857142802263E-2</v>
      </c>
      <c r="O560" s="191">
        <f t="shared" si="73"/>
        <v>3.1542857142828451E-2</v>
      </c>
      <c r="P560" s="192">
        <f t="shared" si="73"/>
        <v>2.7428571428546461E-3</v>
      </c>
    </row>
    <row r="561" spans="1:16" x14ac:dyDescent="0.3">
      <c r="A561" s="184" t="s">
        <v>129</v>
      </c>
      <c r="B561" s="185">
        <v>297.38900000000001</v>
      </c>
      <c r="C561" s="185">
        <v>297.601</v>
      </c>
      <c r="D561" s="185">
        <f t="shared" si="67"/>
        <v>0.21199999999998909</v>
      </c>
      <c r="E561" s="186">
        <v>1980</v>
      </c>
      <c r="F561" s="186">
        <v>50</v>
      </c>
      <c r="G561" s="187">
        <v>0.08</v>
      </c>
      <c r="H561" s="188">
        <f t="shared" si="68"/>
        <v>7.0214399999996386</v>
      </c>
      <c r="I561" s="188">
        <f t="shared" si="69"/>
        <v>0.61055999999996868</v>
      </c>
      <c r="J561" s="189" t="s">
        <v>174</v>
      </c>
      <c r="K561" s="189">
        <f t="shared" si="74"/>
        <v>2.5</v>
      </c>
      <c r="L561" s="189">
        <f t="shared" si="70"/>
        <v>52.5</v>
      </c>
      <c r="M561" s="190">
        <f t="shared" si="71"/>
        <v>7.3557942857139071</v>
      </c>
      <c r="N561" s="190">
        <f t="shared" si="72"/>
        <v>0.63963428571425285</v>
      </c>
      <c r="O561" s="191">
        <f t="shared" si="73"/>
        <v>0.33435428571426851</v>
      </c>
      <c r="P561" s="192">
        <f t="shared" si="73"/>
        <v>2.9074285714284165E-2</v>
      </c>
    </row>
    <row r="562" spans="1:16" x14ac:dyDescent="0.3">
      <c r="A562" s="184" t="s">
        <v>129</v>
      </c>
      <c r="B562" s="185">
        <v>297.601</v>
      </c>
      <c r="C562" s="185">
        <v>297.70499999999998</v>
      </c>
      <c r="D562" s="185">
        <f t="shared" si="67"/>
        <v>0.10399999999998499</v>
      </c>
      <c r="E562" s="186">
        <v>1980</v>
      </c>
      <c r="F562" s="186">
        <v>50</v>
      </c>
      <c r="G562" s="187">
        <v>0.08</v>
      </c>
      <c r="H562" s="188">
        <f t="shared" si="68"/>
        <v>3.4444799999995031</v>
      </c>
      <c r="I562" s="188">
        <f t="shared" si="69"/>
        <v>0.29951999999995677</v>
      </c>
      <c r="J562" s="189" t="s">
        <v>174</v>
      </c>
      <c r="K562" s="189">
        <f t="shared" si="74"/>
        <v>2.5</v>
      </c>
      <c r="L562" s="189">
        <f t="shared" si="70"/>
        <v>52.5</v>
      </c>
      <c r="M562" s="190">
        <f t="shared" si="71"/>
        <v>3.6085028571423368</v>
      </c>
      <c r="N562" s="190">
        <f t="shared" si="72"/>
        <v>0.31378285714281184</v>
      </c>
      <c r="O562" s="191">
        <f t="shared" si="73"/>
        <v>0.16402285714283371</v>
      </c>
      <c r="P562" s="192">
        <f t="shared" si="73"/>
        <v>1.4262857142855079E-2</v>
      </c>
    </row>
    <row r="563" spans="1:16" x14ac:dyDescent="0.3">
      <c r="A563" s="184" t="s">
        <v>129</v>
      </c>
      <c r="B563" s="185">
        <v>297.70499999999998</v>
      </c>
      <c r="C563" s="185">
        <v>297.726</v>
      </c>
      <c r="D563" s="185">
        <f t="shared" si="67"/>
        <v>2.1000000000015007E-2</v>
      </c>
      <c r="E563" s="186">
        <v>1980</v>
      </c>
      <c r="F563" s="186">
        <v>50</v>
      </c>
      <c r="G563" s="187">
        <v>0.08</v>
      </c>
      <c r="H563" s="188">
        <f t="shared" si="68"/>
        <v>0.69552000000049707</v>
      </c>
      <c r="I563" s="188">
        <f t="shared" si="69"/>
        <v>6.0480000000043214E-2</v>
      </c>
      <c r="J563" s="189" t="s">
        <v>174</v>
      </c>
      <c r="K563" s="189">
        <f t="shared" si="74"/>
        <v>2.5</v>
      </c>
      <c r="L563" s="189">
        <f t="shared" si="70"/>
        <v>52.5</v>
      </c>
      <c r="M563" s="190">
        <f t="shared" si="71"/>
        <v>0.72864000000052065</v>
      </c>
      <c r="N563" s="190">
        <f t="shared" si="72"/>
        <v>6.3360000000045269E-2</v>
      </c>
      <c r="O563" s="191">
        <f t="shared" si="73"/>
        <v>3.3120000000023575E-2</v>
      </c>
      <c r="P563" s="192">
        <f t="shared" si="73"/>
        <v>2.8800000000020545E-3</v>
      </c>
    </row>
    <row r="564" spans="1:16" x14ac:dyDescent="0.3">
      <c r="A564" s="184" t="s">
        <v>129</v>
      </c>
      <c r="B564" s="185">
        <v>297.726</v>
      </c>
      <c r="C564" s="185">
        <v>297.81</v>
      </c>
      <c r="D564" s="185">
        <f t="shared" si="67"/>
        <v>8.4000000000003183E-2</v>
      </c>
      <c r="E564" s="186">
        <v>1980</v>
      </c>
      <c r="F564" s="186">
        <v>50</v>
      </c>
      <c r="G564" s="187">
        <v>0.08</v>
      </c>
      <c r="H564" s="188">
        <f t="shared" si="68"/>
        <v>2.7820800000001058</v>
      </c>
      <c r="I564" s="188">
        <f t="shared" si="69"/>
        <v>0.24192000000000918</v>
      </c>
      <c r="J564" s="189" t="s">
        <v>174</v>
      </c>
      <c r="K564" s="189">
        <f t="shared" si="74"/>
        <v>2.5</v>
      </c>
      <c r="L564" s="189">
        <f t="shared" si="70"/>
        <v>52.5</v>
      </c>
      <c r="M564" s="190">
        <f t="shared" si="71"/>
        <v>2.9145600000001104</v>
      </c>
      <c r="N564" s="190">
        <f t="shared" si="72"/>
        <v>0.2534400000000096</v>
      </c>
      <c r="O564" s="191">
        <f t="shared" si="73"/>
        <v>0.13248000000000459</v>
      </c>
      <c r="P564" s="192">
        <f t="shared" si="73"/>
        <v>1.1520000000000419E-2</v>
      </c>
    </row>
    <row r="565" spans="1:16" x14ac:dyDescent="0.3">
      <c r="A565" s="184" t="s">
        <v>129</v>
      </c>
      <c r="B565" s="185">
        <v>297.81</v>
      </c>
      <c r="C565" s="185">
        <v>297.83999999999997</v>
      </c>
      <c r="D565" s="185">
        <f t="shared" si="67"/>
        <v>2.9999999999972715E-2</v>
      </c>
      <c r="E565" s="186">
        <v>1980</v>
      </c>
      <c r="F565" s="186">
        <v>50</v>
      </c>
      <c r="G565" s="187">
        <v>0.08</v>
      </c>
      <c r="H565" s="188">
        <f t="shared" si="68"/>
        <v>0.99359999999909643</v>
      </c>
      <c r="I565" s="188">
        <f t="shared" si="69"/>
        <v>8.6399999999921415E-2</v>
      </c>
      <c r="J565" s="189" t="s">
        <v>174</v>
      </c>
      <c r="K565" s="189">
        <f t="shared" si="74"/>
        <v>2.5</v>
      </c>
      <c r="L565" s="189">
        <f t="shared" si="70"/>
        <v>52.5</v>
      </c>
      <c r="M565" s="190">
        <f t="shared" si="71"/>
        <v>1.0409142857133391</v>
      </c>
      <c r="N565" s="190">
        <f t="shared" si="72"/>
        <v>9.0514285714203391E-2</v>
      </c>
      <c r="O565" s="191">
        <f t="shared" si="73"/>
        <v>4.7314285714242676E-2</v>
      </c>
      <c r="P565" s="192">
        <f t="shared" si="73"/>
        <v>4.1142857142819761E-3</v>
      </c>
    </row>
    <row r="566" spans="1:16" x14ac:dyDescent="0.3">
      <c r="A566" s="184" t="s">
        <v>129</v>
      </c>
      <c r="B566" s="185">
        <v>297.83999999999997</v>
      </c>
      <c r="C566" s="185">
        <v>297.85000000000002</v>
      </c>
      <c r="D566" s="185">
        <f t="shared" si="67"/>
        <v>1.0000000000047748E-2</v>
      </c>
      <c r="E566" s="186">
        <v>1980</v>
      </c>
      <c r="F566" s="186">
        <v>50</v>
      </c>
      <c r="G566" s="187">
        <v>0.08</v>
      </c>
      <c r="H566" s="188">
        <f t="shared" si="68"/>
        <v>0.33120000000158145</v>
      </c>
      <c r="I566" s="188">
        <f t="shared" si="69"/>
        <v>2.8800000000137514E-2</v>
      </c>
      <c r="J566" s="189" t="s">
        <v>174</v>
      </c>
      <c r="K566" s="189">
        <f t="shared" si="74"/>
        <v>2.5</v>
      </c>
      <c r="L566" s="189">
        <f t="shared" si="70"/>
        <v>52.5</v>
      </c>
      <c r="M566" s="190">
        <f t="shared" si="71"/>
        <v>0.34697142857308533</v>
      </c>
      <c r="N566" s="190">
        <f t="shared" si="72"/>
        <v>3.0171428571572637E-2</v>
      </c>
      <c r="O566" s="191">
        <f t="shared" si="73"/>
        <v>1.5771428571503876E-2</v>
      </c>
      <c r="P566" s="192">
        <f t="shared" si="73"/>
        <v>1.3714285714351224E-3</v>
      </c>
    </row>
    <row r="567" spans="1:16" x14ac:dyDescent="0.3">
      <c r="A567" s="184" t="s">
        <v>129</v>
      </c>
      <c r="B567" s="185">
        <v>297.85000000000002</v>
      </c>
      <c r="C567" s="185">
        <v>297.95999999999998</v>
      </c>
      <c r="D567" s="185">
        <f t="shared" si="67"/>
        <v>0.1099999999999568</v>
      </c>
      <c r="E567" s="186">
        <v>1880</v>
      </c>
      <c r="F567" s="186">
        <v>50</v>
      </c>
      <c r="G567" s="187">
        <v>0.08</v>
      </c>
      <c r="H567" s="188">
        <f t="shared" si="68"/>
        <v>3.459199999998642</v>
      </c>
      <c r="I567" s="188">
        <f t="shared" si="69"/>
        <v>0.30079999999988194</v>
      </c>
      <c r="J567" s="189" t="s">
        <v>174</v>
      </c>
      <c r="K567" s="189">
        <f t="shared" si="74"/>
        <v>2.5</v>
      </c>
      <c r="L567" s="189">
        <f t="shared" si="70"/>
        <v>52.5</v>
      </c>
      <c r="M567" s="190">
        <f t="shared" si="71"/>
        <v>3.6239238095223869</v>
      </c>
      <c r="N567" s="190">
        <f t="shared" si="72"/>
        <v>0.31512380952368585</v>
      </c>
      <c r="O567" s="191">
        <f t="shared" si="73"/>
        <v>0.16472380952374488</v>
      </c>
      <c r="P567" s="192">
        <f t="shared" si="73"/>
        <v>1.432380952380391E-2</v>
      </c>
    </row>
    <row r="568" spans="1:16" x14ac:dyDescent="0.3">
      <c r="A568" s="184" t="s">
        <v>129</v>
      </c>
      <c r="B568" s="185">
        <v>297.95999999999998</v>
      </c>
      <c r="C568" s="185">
        <v>297.96300000000002</v>
      </c>
      <c r="D568" s="185">
        <f t="shared" si="67"/>
        <v>3.0000000000427463E-3</v>
      </c>
      <c r="E568" s="186">
        <v>1880</v>
      </c>
      <c r="F568" s="186">
        <v>50</v>
      </c>
      <c r="G568" s="187">
        <v>0.08</v>
      </c>
      <c r="H568" s="188">
        <f t="shared" si="68"/>
        <v>9.4341818183162438E-2</v>
      </c>
      <c r="I568" s="188">
        <f t="shared" si="69"/>
        <v>8.2036363637532552E-3</v>
      </c>
      <c r="J568" s="189" t="s">
        <v>174</v>
      </c>
      <c r="K568" s="189">
        <f t="shared" si="74"/>
        <v>2.5</v>
      </c>
      <c r="L568" s="189">
        <f t="shared" si="70"/>
        <v>52.5</v>
      </c>
      <c r="M568" s="190">
        <f t="shared" si="71"/>
        <v>9.883428571569397E-2</v>
      </c>
      <c r="N568" s="190">
        <f t="shared" si="72"/>
        <v>8.5942857144081734E-3</v>
      </c>
      <c r="O568" s="191">
        <f t="shared" si="73"/>
        <v>4.4924675325315327E-3</v>
      </c>
      <c r="P568" s="192">
        <f t="shared" si="73"/>
        <v>3.9064935065491815E-4</v>
      </c>
    </row>
    <row r="569" spans="1:16" x14ac:dyDescent="0.3">
      <c r="A569" s="184" t="s">
        <v>129</v>
      </c>
      <c r="B569" s="185">
        <v>297.96300000000002</v>
      </c>
      <c r="C569" s="185">
        <v>298.23</v>
      </c>
      <c r="D569" s="185">
        <f t="shared" si="67"/>
        <v>0.26699999999999591</v>
      </c>
      <c r="E569" s="186">
        <v>1880</v>
      </c>
      <c r="F569" s="186">
        <v>50</v>
      </c>
      <c r="G569" s="187">
        <v>0.08</v>
      </c>
      <c r="H569" s="188">
        <f t="shared" si="68"/>
        <v>8.3964218181816896</v>
      </c>
      <c r="I569" s="188">
        <f t="shared" si="69"/>
        <v>0.73012363636362521</v>
      </c>
      <c r="J569" s="189" t="s">
        <v>174</v>
      </c>
      <c r="K569" s="189">
        <f t="shared" si="74"/>
        <v>2.5</v>
      </c>
      <c r="L569" s="189">
        <f t="shared" si="70"/>
        <v>52.5</v>
      </c>
      <c r="M569" s="190">
        <f t="shared" si="71"/>
        <v>8.7962514285712938</v>
      </c>
      <c r="N569" s="190">
        <f t="shared" si="72"/>
        <v>0.7648914285714169</v>
      </c>
      <c r="O569" s="191">
        <f t="shared" si="73"/>
        <v>0.39982961038960418</v>
      </c>
      <c r="P569" s="192">
        <f t="shared" si="73"/>
        <v>3.4767792207791692E-2</v>
      </c>
    </row>
    <row r="570" spans="1:16" x14ac:dyDescent="0.3">
      <c r="A570" s="184" t="s">
        <v>129</v>
      </c>
      <c r="B570" s="185">
        <v>298.23</v>
      </c>
      <c r="C570" s="185">
        <v>298.31</v>
      </c>
      <c r="D570" s="185">
        <f t="shared" si="67"/>
        <v>7.9999999999984084E-2</v>
      </c>
      <c r="E570" s="186">
        <v>1855</v>
      </c>
      <c r="F570" s="186">
        <v>50</v>
      </c>
      <c r="G570" s="187">
        <v>0.08</v>
      </c>
      <c r="H570" s="188">
        <f t="shared" si="68"/>
        <v>2.4823272727267791</v>
      </c>
      <c r="I570" s="188">
        <f t="shared" si="69"/>
        <v>0.21585454545450253</v>
      </c>
      <c r="J570" s="189" t="s">
        <v>174</v>
      </c>
      <c r="K570" s="189">
        <f t="shared" si="74"/>
        <v>2.5</v>
      </c>
      <c r="L570" s="189">
        <f t="shared" si="70"/>
        <v>52.5</v>
      </c>
      <c r="M570" s="190">
        <f t="shared" si="71"/>
        <v>2.600533333332816</v>
      </c>
      <c r="N570" s="190">
        <f t="shared" si="72"/>
        <v>0.22613333333328836</v>
      </c>
      <c r="O570" s="191">
        <f t="shared" si="73"/>
        <v>0.11820606060603689</v>
      </c>
      <c r="P570" s="192">
        <f t="shared" si="73"/>
        <v>1.0278787878785833E-2</v>
      </c>
    </row>
    <row r="571" spans="1:16" x14ac:dyDescent="0.3">
      <c r="A571" s="184" t="s">
        <v>129</v>
      </c>
      <c r="B571" s="185">
        <v>298.31</v>
      </c>
      <c r="C571" s="185">
        <v>298.36</v>
      </c>
      <c r="D571" s="185">
        <f t="shared" si="67"/>
        <v>5.0000000000011369E-2</v>
      </c>
      <c r="E571" s="186">
        <v>1855</v>
      </c>
      <c r="F571" s="186">
        <v>50</v>
      </c>
      <c r="G571" s="187">
        <v>0.08</v>
      </c>
      <c r="H571" s="188">
        <f t="shared" si="68"/>
        <v>1.5514545454548985</v>
      </c>
      <c r="I571" s="188">
        <f t="shared" si="69"/>
        <v>0.13490909090912159</v>
      </c>
      <c r="J571" s="189" t="s">
        <v>174</v>
      </c>
      <c r="K571" s="189">
        <f t="shared" si="74"/>
        <v>2.5</v>
      </c>
      <c r="L571" s="189">
        <f t="shared" si="70"/>
        <v>52.5</v>
      </c>
      <c r="M571" s="190">
        <f t="shared" si="71"/>
        <v>1.625333333333703</v>
      </c>
      <c r="N571" s="190">
        <f t="shared" si="72"/>
        <v>0.14133333333336548</v>
      </c>
      <c r="O571" s="191">
        <f t="shared" si="73"/>
        <v>7.387878787880453E-2</v>
      </c>
      <c r="P571" s="192">
        <f t="shared" si="73"/>
        <v>6.4242424242438867E-3</v>
      </c>
    </row>
    <row r="572" spans="1:16" x14ac:dyDescent="0.3">
      <c r="A572" s="184" t="s">
        <v>129</v>
      </c>
      <c r="B572" s="185">
        <v>298.36</v>
      </c>
      <c r="C572" s="185">
        <v>298.63</v>
      </c>
      <c r="D572" s="185">
        <f t="shared" si="67"/>
        <v>0.26999999999998181</v>
      </c>
      <c r="E572" s="186">
        <v>1820</v>
      </c>
      <c r="F572" s="186">
        <v>50</v>
      </c>
      <c r="G572" s="187">
        <v>0.08</v>
      </c>
      <c r="H572" s="188">
        <f t="shared" si="68"/>
        <v>8.2197818181812643</v>
      </c>
      <c r="I572" s="188">
        <f t="shared" si="69"/>
        <v>0.71476363636358808</v>
      </c>
      <c r="J572" s="189" t="s">
        <v>174</v>
      </c>
      <c r="K572" s="189">
        <f t="shared" si="74"/>
        <v>2.5</v>
      </c>
      <c r="L572" s="189">
        <f t="shared" si="70"/>
        <v>52.5</v>
      </c>
      <c r="M572" s="190">
        <f t="shared" si="71"/>
        <v>8.6111999999994193</v>
      </c>
      <c r="N572" s="190">
        <f t="shared" si="72"/>
        <v>0.74879999999994951</v>
      </c>
      <c r="O572" s="191">
        <f t="shared" si="73"/>
        <v>0.39141818181815502</v>
      </c>
      <c r="P572" s="192">
        <f t="shared" si="73"/>
        <v>3.4036363636361422E-2</v>
      </c>
    </row>
    <row r="573" spans="1:16" x14ac:dyDescent="0.3">
      <c r="A573" s="184" t="s">
        <v>129</v>
      </c>
      <c r="B573" s="185">
        <v>298.63</v>
      </c>
      <c r="C573" s="185">
        <v>298.7</v>
      </c>
      <c r="D573" s="185">
        <f t="shared" si="67"/>
        <v>6.9999999999993179E-2</v>
      </c>
      <c r="E573" s="186">
        <v>1820</v>
      </c>
      <c r="F573" s="186">
        <v>50</v>
      </c>
      <c r="G573" s="187">
        <v>0.08</v>
      </c>
      <c r="H573" s="188">
        <f t="shared" si="68"/>
        <v>2.1310545454543379</v>
      </c>
      <c r="I573" s="188">
        <f t="shared" si="69"/>
        <v>0.18530909090907285</v>
      </c>
      <c r="J573" s="189" t="s">
        <v>174</v>
      </c>
      <c r="K573" s="189">
        <f t="shared" si="74"/>
        <v>2.5</v>
      </c>
      <c r="L573" s="189">
        <f t="shared" si="70"/>
        <v>52.5</v>
      </c>
      <c r="M573" s="190">
        <f t="shared" si="71"/>
        <v>2.2325333333331159</v>
      </c>
      <c r="N573" s="190">
        <f t="shared" si="72"/>
        <v>0.19413333333331442</v>
      </c>
      <c r="O573" s="191">
        <f t="shared" si="73"/>
        <v>0.10147878787877795</v>
      </c>
      <c r="P573" s="192">
        <f t="shared" si="73"/>
        <v>8.8242424242415685E-3</v>
      </c>
    </row>
    <row r="574" spans="1:16" x14ac:dyDescent="0.3">
      <c r="A574" s="184" t="s">
        <v>129</v>
      </c>
      <c r="B574" s="185">
        <v>298.7</v>
      </c>
      <c r="C574" s="185">
        <v>298.81</v>
      </c>
      <c r="D574" s="185">
        <f t="shared" si="67"/>
        <v>0.11000000000001364</v>
      </c>
      <c r="E574" s="186">
        <v>1820</v>
      </c>
      <c r="F574" s="186">
        <v>50</v>
      </c>
      <c r="G574" s="187">
        <v>0.08</v>
      </c>
      <c r="H574" s="188">
        <f t="shared" si="68"/>
        <v>3.3488000000004154</v>
      </c>
      <c r="I574" s="188">
        <f t="shared" si="69"/>
        <v>0.29120000000003615</v>
      </c>
      <c r="J574" s="189" t="s">
        <v>174</v>
      </c>
      <c r="K574" s="189">
        <f t="shared" si="74"/>
        <v>2.5</v>
      </c>
      <c r="L574" s="189">
        <f t="shared" si="70"/>
        <v>52.5</v>
      </c>
      <c r="M574" s="190">
        <f t="shared" si="71"/>
        <v>3.5082666666671019</v>
      </c>
      <c r="N574" s="190">
        <f t="shared" si="72"/>
        <v>0.30506666666670451</v>
      </c>
      <c r="O574" s="191">
        <f t="shared" si="73"/>
        <v>0.15946666666668641</v>
      </c>
      <c r="P574" s="192">
        <f t="shared" si="73"/>
        <v>1.3866666666668359E-2</v>
      </c>
    </row>
    <row r="575" spans="1:16" x14ac:dyDescent="0.3">
      <c r="A575" s="184" t="s">
        <v>129</v>
      </c>
      <c r="B575" s="185">
        <v>298.81</v>
      </c>
      <c r="C575" s="185">
        <v>299.12</v>
      </c>
      <c r="D575" s="185">
        <f t="shared" si="67"/>
        <v>0.31000000000000227</v>
      </c>
      <c r="E575" s="186">
        <v>1820</v>
      </c>
      <c r="F575" s="186">
        <v>50</v>
      </c>
      <c r="G575" s="187">
        <v>0.08</v>
      </c>
      <c r="H575" s="188">
        <f t="shared" si="68"/>
        <v>9.4375272727273423</v>
      </c>
      <c r="I575" s="188">
        <f t="shared" si="69"/>
        <v>0.82065454545455141</v>
      </c>
      <c r="J575" s="189" t="s">
        <v>174</v>
      </c>
      <c r="K575" s="189">
        <f t="shared" si="74"/>
        <v>2.5</v>
      </c>
      <c r="L575" s="189">
        <f t="shared" si="70"/>
        <v>52.5</v>
      </c>
      <c r="M575" s="190">
        <f t="shared" si="71"/>
        <v>9.8869333333334062</v>
      </c>
      <c r="N575" s="190">
        <f t="shared" si="72"/>
        <v>0.85973333333333957</v>
      </c>
      <c r="O575" s="191">
        <f t="shared" si="73"/>
        <v>0.44940606060606392</v>
      </c>
      <c r="P575" s="192">
        <f t="shared" si="73"/>
        <v>3.9078787878788157E-2</v>
      </c>
    </row>
    <row r="576" spans="1:16" x14ac:dyDescent="0.3">
      <c r="A576" s="184" t="s">
        <v>129</v>
      </c>
      <c r="B576" s="185">
        <v>299.12</v>
      </c>
      <c r="C576" s="185">
        <v>299.14</v>
      </c>
      <c r="D576" s="185">
        <f t="shared" si="67"/>
        <v>1.999999999998181E-2</v>
      </c>
      <c r="E576" s="186">
        <v>1820</v>
      </c>
      <c r="F576" s="186">
        <v>50</v>
      </c>
      <c r="G576" s="187">
        <v>0.08</v>
      </c>
      <c r="H576" s="188">
        <f t="shared" si="68"/>
        <v>0.60887272727217356</v>
      </c>
      <c r="I576" s="188">
        <f t="shared" si="69"/>
        <v>5.2945454545406397E-2</v>
      </c>
      <c r="J576" s="189" t="s">
        <v>174</v>
      </c>
      <c r="K576" s="189">
        <f t="shared" si="74"/>
        <v>2.5</v>
      </c>
      <c r="L576" s="189">
        <f t="shared" si="70"/>
        <v>52.5</v>
      </c>
      <c r="M576" s="190">
        <f t="shared" si="71"/>
        <v>0.6378666666660866</v>
      </c>
      <c r="N576" s="190">
        <f t="shared" si="72"/>
        <v>5.5466666666616225E-2</v>
      </c>
      <c r="O576" s="191">
        <f t="shared" si="73"/>
        <v>2.8993939393913037E-2</v>
      </c>
      <c r="P576" s="192">
        <f t="shared" si="73"/>
        <v>2.5212121212098287E-3</v>
      </c>
    </row>
    <row r="577" spans="1:16" x14ac:dyDescent="0.3">
      <c r="A577" s="184" t="s">
        <v>129</v>
      </c>
      <c r="B577" s="185">
        <v>299.14</v>
      </c>
      <c r="C577" s="185">
        <v>299.14999999999998</v>
      </c>
      <c r="D577" s="185">
        <f t="shared" si="67"/>
        <v>9.9999999999909051E-3</v>
      </c>
      <c r="E577" s="186">
        <v>1820</v>
      </c>
      <c r="F577" s="186">
        <v>50</v>
      </c>
      <c r="G577" s="187">
        <v>0.08</v>
      </c>
      <c r="H577" s="188">
        <f t="shared" si="68"/>
        <v>0.30443636363608678</v>
      </c>
      <c r="I577" s="188">
        <f t="shared" si="69"/>
        <v>2.6472727272703198E-2</v>
      </c>
      <c r="J577" s="189" t="s">
        <v>174</v>
      </c>
      <c r="K577" s="189">
        <f t="shared" si="74"/>
        <v>2.5</v>
      </c>
      <c r="L577" s="189">
        <f t="shared" si="70"/>
        <v>52.5</v>
      </c>
      <c r="M577" s="190">
        <f t="shared" si="71"/>
        <v>0.3189333333330433</v>
      </c>
      <c r="N577" s="190">
        <f t="shared" si="72"/>
        <v>2.7733333333308113E-2</v>
      </c>
      <c r="O577" s="191">
        <f t="shared" si="73"/>
        <v>1.4496969696956519E-2</v>
      </c>
      <c r="P577" s="192">
        <f t="shared" si="73"/>
        <v>1.2606060606049144E-3</v>
      </c>
    </row>
    <row r="578" spans="1:16" x14ac:dyDescent="0.3">
      <c r="A578" s="184" t="s">
        <v>129</v>
      </c>
      <c r="B578" s="185">
        <v>299.14999999999998</v>
      </c>
      <c r="C578" s="185">
        <v>299.23399999999998</v>
      </c>
      <c r="D578" s="185">
        <f t="shared" si="67"/>
        <v>8.4000000000003183E-2</v>
      </c>
      <c r="E578" s="186">
        <v>1820</v>
      </c>
      <c r="F578" s="186">
        <v>50</v>
      </c>
      <c r="G578" s="187">
        <v>0.08</v>
      </c>
      <c r="H578" s="188">
        <f t="shared" si="68"/>
        <v>2.5572654545455515</v>
      </c>
      <c r="I578" s="188">
        <f t="shared" si="69"/>
        <v>0.2223709090909175</v>
      </c>
      <c r="J578" s="189" t="s">
        <v>174</v>
      </c>
      <c r="K578" s="189">
        <f t="shared" si="74"/>
        <v>2.5</v>
      </c>
      <c r="L578" s="189">
        <f t="shared" si="70"/>
        <v>52.5</v>
      </c>
      <c r="M578" s="190">
        <f t="shared" si="71"/>
        <v>2.6790400000001018</v>
      </c>
      <c r="N578" s="190">
        <f t="shared" si="72"/>
        <v>0.23296000000000883</v>
      </c>
      <c r="O578" s="191">
        <f t="shared" si="73"/>
        <v>0.12177454545455024</v>
      </c>
      <c r="P578" s="192">
        <f t="shared" si="73"/>
        <v>1.0589090909091325E-2</v>
      </c>
    </row>
    <row r="579" spans="1:16" x14ac:dyDescent="0.3">
      <c r="A579" s="184" t="s">
        <v>129</v>
      </c>
      <c r="B579" s="185">
        <v>299.23399999999998</v>
      </c>
      <c r="C579" s="185">
        <v>299.31</v>
      </c>
      <c r="D579" s="185">
        <f t="shared" si="67"/>
        <v>7.6000000000021828E-2</v>
      </c>
      <c r="E579" s="186">
        <v>1820</v>
      </c>
      <c r="F579" s="186">
        <v>50</v>
      </c>
      <c r="G579" s="187">
        <v>0.08</v>
      </c>
      <c r="H579" s="188">
        <f t="shared" si="68"/>
        <v>2.3137163636370284</v>
      </c>
      <c r="I579" s="188">
        <f t="shared" si="69"/>
        <v>0.20119272727278506</v>
      </c>
      <c r="J579" s="189" t="s">
        <v>174</v>
      </c>
      <c r="K579" s="189">
        <f t="shared" si="74"/>
        <v>2.5</v>
      </c>
      <c r="L579" s="189">
        <f t="shared" si="70"/>
        <v>52.5</v>
      </c>
      <c r="M579" s="190">
        <f t="shared" si="71"/>
        <v>2.4238933333340298</v>
      </c>
      <c r="N579" s="190">
        <f t="shared" si="72"/>
        <v>0.21077333333339388</v>
      </c>
      <c r="O579" s="191">
        <f t="shared" si="73"/>
        <v>0.11017696969700141</v>
      </c>
      <c r="P579" s="192">
        <f t="shared" si="73"/>
        <v>9.580606060608815E-3</v>
      </c>
    </row>
    <row r="580" spans="1:16" x14ac:dyDescent="0.3">
      <c r="A580" s="184" t="s">
        <v>129</v>
      </c>
      <c r="B580" s="185">
        <v>299.31</v>
      </c>
      <c r="C580" s="185">
        <v>299.33600000000001</v>
      </c>
      <c r="D580" s="185">
        <f t="shared" ref="D580:D643" si="75">C580-B580</f>
        <v>2.6000000000010459E-2</v>
      </c>
      <c r="E580" s="186">
        <v>1820</v>
      </c>
      <c r="F580" s="186">
        <v>50</v>
      </c>
      <c r="G580" s="187">
        <v>0.08</v>
      </c>
      <c r="H580" s="188">
        <f t="shared" ref="H580:H643" si="76">(E580*(1-G580)*D580)/(F580+5)</f>
        <v>0.7915345454548639</v>
      </c>
      <c r="I580" s="188">
        <f t="shared" ref="I580:I643" si="77">(D580*G580*E580)/(F580+5)</f>
        <v>6.8829090909118595E-2</v>
      </c>
      <c r="J580" s="189" t="s">
        <v>174</v>
      </c>
      <c r="K580" s="189">
        <f t="shared" si="74"/>
        <v>2.5</v>
      </c>
      <c r="L580" s="189">
        <f t="shared" ref="L580:L643" si="78">IF((F580+5-K580)&lt;25,25,(F580+5-K580))</f>
        <v>52.5</v>
      </c>
      <c r="M580" s="190">
        <f t="shared" ref="M580:M643" si="79">((D580*(1-G580)*E580)/(L580))</f>
        <v>0.8292266666670004</v>
      </c>
      <c r="N580" s="190">
        <f t="shared" ref="N580:N643" si="80">(D580*G580*E580)/(L580)</f>
        <v>7.2106666666695671E-2</v>
      </c>
      <c r="O580" s="191">
        <f t="shared" ref="O580:P643" si="81">M580-H580</f>
        <v>3.7692121212136498E-2</v>
      </c>
      <c r="P580" s="192">
        <f t="shared" si="81"/>
        <v>3.2775757575770753E-3</v>
      </c>
    </row>
    <row r="581" spans="1:16" x14ac:dyDescent="0.3">
      <c r="A581" s="184" t="s">
        <v>129</v>
      </c>
      <c r="B581" s="185">
        <v>299.33600000000001</v>
      </c>
      <c r="C581" s="185">
        <v>299.73</v>
      </c>
      <c r="D581" s="185">
        <f t="shared" si="75"/>
        <v>0.39400000000000546</v>
      </c>
      <c r="E581" s="186">
        <v>1820</v>
      </c>
      <c r="F581" s="186">
        <v>50</v>
      </c>
      <c r="G581" s="187">
        <v>0.08</v>
      </c>
      <c r="H581" s="188">
        <f t="shared" si="76"/>
        <v>11.994792727272893</v>
      </c>
      <c r="I581" s="188">
        <f t="shared" si="77"/>
        <v>1.0430254545454689</v>
      </c>
      <c r="J581" s="189" t="s">
        <v>174</v>
      </c>
      <c r="K581" s="189">
        <f t="shared" si="74"/>
        <v>2.5</v>
      </c>
      <c r="L581" s="189">
        <f t="shared" si="78"/>
        <v>52.5</v>
      </c>
      <c r="M581" s="190">
        <f t="shared" si="79"/>
        <v>12.565973333333508</v>
      </c>
      <c r="N581" s="190">
        <f t="shared" si="80"/>
        <v>1.0926933333333484</v>
      </c>
      <c r="O581" s="191">
        <f t="shared" si="81"/>
        <v>0.57118060606061505</v>
      </c>
      <c r="P581" s="192">
        <f t="shared" si="81"/>
        <v>4.9667878787879483E-2</v>
      </c>
    </row>
    <row r="582" spans="1:16" x14ac:dyDescent="0.3">
      <c r="A582" s="184" t="s">
        <v>129</v>
      </c>
      <c r="B582" s="185">
        <v>299.73</v>
      </c>
      <c r="C582" s="185">
        <v>299.81</v>
      </c>
      <c r="D582" s="185">
        <f t="shared" si="75"/>
        <v>7.9999999999984084E-2</v>
      </c>
      <c r="E582" s="186">
        <v>1820</v>
      </c>
      <c r="F582" s="186">
        <v>50</v>
      </c>
      <c r="G582" s="187">
        <v>0.08</v>
      </c>
      <c r="H582" s="188">
        <f t="shared" si="76"/>
        <v>2.4354909090904249</v>
      </c>
      <c r="I582" s="188">
        <f t="shared" si="77"/>
        <v>0.21178181818177605</v>
      </c>
      <c r="J582" s="189" t="s">
        <v>174</v>
      </c>
      <c r="K582" s="189">
        <f t="shared" si="74"/>
        <v>2.5</v>
      </c>
      <c r="L582" s="189">
        <f t="shared" si="78"/>
        <v>52.5</v>
      </c>
      <c r="M582" s="190">
        <f t="shared" si="79"/>
        <v>2.5514666666661587</v>
      </c>
      <c r="N582" s="190">
        <f t="shared" si="80"/>
        <v>0.22186666666662255</v>
      </c>
      <c r="O582" s="191">
        <f t="shared" si="81"/>
        <v>0.11597575757573386</v>
      </c>
      <c r="P582" s="192">
        <f t="shared" si="81"/>
        <v>1.0084848484846504E-2</v>
      </c>
    </row>
    <row r="583" spans="1:16" x14ac:dyDescent="0.3">
      <c r="A583" s="184" t="s">
        <v>129</v>
      </c>
      <c r="B583" s="185">
        <v>299.81</v>
      </c>
      <c r="C583" s="185">
        <v>299.83</v>
      </c>
      <c r="D583" s="185">
        <f t="shared" si="75"/>
        <v>1.999999999998181E-2</v>
      </c>
      <c r="E583" s="186">
        <v>1820</v>
      </c>
      <c r="F583" s="186">
        <v>50</v>
      </c>
      <c r="G583" s="187">
        <v>0.08</v>
      </c>
      <c r="H583" s="188">
        <f t="shared" si="76"/>
        <v>0.60887272727217356</v>
      </c>
      <c r="I583" s="188">
        <f t="shared" si="77"/>
        <v>5.2945454545406397E-2</v>
      </c>
      <c r="J583" s="189" t="s">
        <v>174</v>
      </c>
      <c r="K583" s="189">
        <f t="shared" si="74"/>
        <v>2.5</v>
      </c>
      <c r="L583" s="189">
        <f t="shared" si="78"/>
        <v>52.5</v>
      </c>
      <c r="M583" s="190">
        <f t="shared" si="79"/>
        <v>0.6378666666660866</v>
      </c>
      <c r="N583" s="190">
        <f t="shared" si="80"/>
        <v>5.5466666666616225E-2</v>
      </c>
      <c r="O583" s="191">
        <f t="shared" si="81"/>
        <v>2.8993939393913037E-2</v>
      </c>
      <c r="P583" s="192">
        <f t="shared" si="81"/>
        <v>2.5212121212098287E-3</v>
      </c>
    </row>
    <row r="584" spans="1:16" x14ac:dyDescent="0.3">
      <c r="A584" s="184" t="s">
        <v>129</v>
      </c>
      <c r="B584" s="185">
        <v>299.83</v>
      </c>
      <c r="C584" s="185">
        <v>299.87</v>
      </c>
      <c r="D584" s="185">
        <f t="shared" si="75"/>
        <v>4.0000000000020464E-2</v>
      </c>
      <c r="E584" s="186">
        <v>1900</v>
      </c>
      <c r="F584" s="186">
        <v>50</v>
      </c>
      <c r="G584" s="187">
        <v>0.08</v>
      </c>
      <c r="H584" s="188">
        <f t="shared" si="76"/>
        <v>1.2712727272733777</v>
      </c>
      <c r="I584" s="188">
        <f t="shared" si="77"/>
        <v>0.1105454545455111</v>
      </c>
      <c r="J584" s="189" t="s">
        <v>174</v>
      </c>
      <c r="K584" s="189">
        <f t="shared" si="74"/>
        <v>2.5</v>
      </c>
      <c r="L584" s="189">
        <f t="shared" si="78"/>
        <v>52.5</v>
      </c>
      <c r="M584" s="190">
        <f t="shared" si="79"/>
        <v>1.3318095238102055</v>
      </c>
      <c r="N584" s="190">
        <f t="shared" si="80"/>
        <v>0.11580952380958305</v>
      </c>
      <c r="O584" s="191">
        <f t="shared" si="81"/>
        <v>6.0536796536827753E-2</v>
      </c>
      <c r="P584" s="192">
        <f t="shared" si="81"/>
        <v>5.264069264071955E-3</v>
      </c>
    </row>
    <row r="585" spans="1:16" x14ac:dyDescent="0.3">
      <c r="A585" s="184" t="s">
        <v>129</v>
      </c>
      <c r="B585" s="185">
        <v>299.87</v>
      </c>
      <c r="C585" s="185">
        <v>300</v>
      </c>
      <c r="D585" s="185">
        <f t="shared" si="75"/>
        <v>0.12999999999999545</v>
      </c>
      <c r="E585" s="186">
        <v>1900</v>
      </c>
      <c r="F585" s="186">
        <v>50</v>
      </c>
      <c r="G585" s="187">
        <v>0.08</v>
      </c>
      <c r="H585" s="188">
        <f t="shared" si="76"/>
        <v>4.1316363636362192</v>
      </c>
      <c r="I585" s="188">
        <f t="shared" si="77"/>
        <v>0.3592727272727147</v>
      </c>
      <c r="J585" s="189" t="s">
        <v>174</v>
      </c>
      <c r="K585" s="189">
        <f t="shared" si="74"/>
        <v>2.5</v>
      </c>
      <c r="L585" s="189">
        <f t="shared" si="78"/>
        <v>52.5</v>
      </c>
      <c r="M585" s="190">
        <f t="shared" si="79"/>
        <v>4.328380952380801</v>
      </c>
      <c r="N585" s="190">
        <f t="shared" si="80"/>
        <v>0.37638095238093922</v>
      </c>
      <c r="O585" s="191">
        <f t="shared" si="81"/>
        <v>0.19674458874458178</v>
      </c>
      <c r="P585" s="192">
        <f t="shared" si="81"/>
        <v>1.7108225108224517E-2</v>
      </c>
    </row>
    <row r="586" spans="1:16" x14ac:dyDescent="0.3">
      <c r="A586" s="184" t="s">
        <v>129</v>
      </c>
      <c r="B586" s="185">
        <v>300</v>
      </c>
      <c r="C586" s="185">
        <v>300.02999999999997</v>
      </c>
      <c r="D586" s="185">
        <f t="shared" si="75"/>
        <v>2.9999999999972715E-2</v>
      </c>
      <c r="E586" s="186">
        <v>1900</v>
      </c>
      <c r="F586" s="186">
        <v>50</v>
      </c>
      <c r="G586" s="187">
        <v>0.08</v>
      </c>
      <c r="H586" s="188">
        <f t="shared" si="76"/>
        <v>0.95345454545367825</v>
      </c>
      <c r="I586" s="188">
        <f t="shared" si="77"/>
        <v>8.2909090909015506E-2</v>
      </c>
      <c r="J586" s="189" t="s">
        <v>174</v>
      </c>
      <c r="K586" s="189">
        <f t="shared" si="74"/>
        <v>2.5</v>
      </c>
      <c r="L586" s="189">
        <f t="shared" si="78"/>
        <v>52.5</v>
      </c>
      <c r="M586" s="190">
        <f t="shared" si="79"/>
        <v>0.99885714285623439</v>
      </c>
      <c r="N586" s="190">
        <f t="shared" si="80"/>
        <v>8.6857142857063863E-2</v>
      </c>
      <c r="O586" s="191">
        <f t="shared" si="81"/>
        <v>4.5402597402556144E-2</v>
      </c>
      <c r="P586" s="192">
        <f t="shared" si="81"/>
        <v>3.9480519480483561E-3</v>
      </c>
    </row>
    <row r="587" spans="1:16" x14ac:dyDescent="0.3">
      <c r="A587" s="184" t="s">
        <v>129</v>
      </c>
      <c r="B587" s="185">
        <v>300.02999999999997</v>
      </c>
      <c r="C587" s="185">
        <v>300.06</v>
      </c>
      <c r="D587" s="185">
        <f t="shared" si="75"/>
        <v>3.0000000000029559E-2</v>
      </c>
      <c r="E587" s="186">
        <v>1900</v>
      </c>
      <c r="F587" s="186">
        <v>50</v>
      </c>
      <c r="G587" s="187">
        <v>0.08</v>
      </c>
      <c r="H587" s="188">
        <f t="shared" si="76"/>
        <v>0.95345454545548491</v>
      </c>
      <c r="I587" s="188">
        <f t="shared" si="77"/>
        <v>8.2909090909172603E-2</v>
      </c>
      <c r="J587" s="189" t="s">
        <v>174</v>
      </c>
      <c r="K587" s="189">
        <f t="shared" si="74"/>
        <v>2.5</v>
      </c>
      <c r="L587" s="189">
        <f t="shared" si="78"/>
        <v>52.5</v>
      </c>
      <c r="M587" s="190">
        <f t="shared" si="79"/>
        <v>0.9988571428581271</v>
      </c>
      <c r="N587" s="190">
        <f t="shared" si="80"/>
        <v>8.6857142857228439E-2</v>
      </c>
      <c r="O587" s="191">
        <f t="shared" si="81"/>
        <v>4.5402597402642186E-2</v>
      </c>
      <c r="P587" s="192">
        <f t="shared" si="81"/>
        <v>3.9480519480558363E-3</v>
      </c>
    </row>
    <row r="588" spans="1:16" x14ac:dyDescent="0.3">
      <c r="A588" s="184" t="s">
        <v>129</v>
      </c>
      <c r="B588" s="185">
        <v>300.06</v>
      </c>
      <c r="C588" s="185">
        <v>300.31</v>
      </c>
      <c r="D588" s="185">
        <f t="shared" si="75"/>
        <v>0.25</v>
      </c>
      <c r="E588" s="186">
        <v>1900</v>
      </c>
      <c r="F588" s="186">
        <v>50</v>
      </c>
      <c r="G588" s="187">
        <v>0.08</v>
      </c>
      <c r="H588" s="188">
        <f t="shared" si="76"/>
        <v>7.9454545454545453</v>
      </c>
      <c r="I588" s="188">
        <f t="shared" si="77"/>
        <v>0.69090909090909092</v>
      </c>
      <c r="J588" s="189" t="s">
        <v>174</v>
      </c>
      <c r="K588" s="189">
        <f t="shared" si="74"/>
        <v>2.5</v>
      </c>
      <c r="L588" s="189">
        <f t="shared" si="78"/>
        <v>52.5</v>
      </c>
      <c r="M588" s="190">
        <f t="shared" si="79"/>
        <v>8.3238095238095244</v>
      </c>
      <c r="N588" s="190">
        <f t="shared" si="80"/>
        <v>0.72380952380952379</v>
      </c>
      <c r="O588" s="191">
        <f t="shared" si="81"/>
        <v>0.37835497835497911</v>
      </c>
      <c r="P588" s="192">
        <f t="shared" si="81"/>
        <v>3.2900432900432874E-2</v>
      </c>
    </row>
    <row r="589" spans="1:16" x14ac:dyDescent="0.3">
      <c r="A589" s="184" t="s">
        <v>129</v>
      </c>
      <c r="B589" s="185">
        <v>300.31</v>
      </c>
      <c r="C589" s="185">
        <v>300.375</v>
      </c>
      <c r="D589" s="185">
        <f t="shared" si="75"/>
        <v>6.4999999999997726E-2</v>
      </c>
      <c r="E589" s="186">
        <v>1900</v>
      </c>
      <c r="F589" s="186">
        <v>50</v>
      </c>
      <c r="G589" s="187">
        <v>0.08</v>
      </c>
      <c r="H589" s="188">
        <f t="shared" si="76"/>
        <v>2.0658181818181096</v>
      </c>
      <c r="I589" s="188">
        <f t="shared" si="77"/>
        <v>0.17963636363635735</v>
      </c>
      <c r="J589" s="189" t="s">
        <v>174</v>
      </c>
      <c r="K589" s="189">
        <f t="shared" si="74"/>
        <v>2.5</v>
      </c>
      <c r="L589" s="189">
        <f t="shared" si="78"/>
        <v>52.5</v>
      </c>
      <c r="M589" s="190">
        <f t="shared" si="79"/>
        <v>2.1641904761904005</v>
      </c>
      <c r="N589" s="190">
        <f t="shared" si="80"/>
        <v>0.18819047619046961</v>
      </c>
      <c r="O589" s="191">
        <f t="shared" si="81"/>
        <v>9.8372294372290892E-2</v>
      </c>
      <c r="P589" s="192">
        <f t="shared" si="81"/>
        <v>8.5541125541122587E-3</v>
      </c>
    </row>
    <row r="590" spans="1:16" x14ac:dyDescent="0.3">
      <c r="A590" s="184" t="s">
        <v>129</v>
      </c>
      <c r="B590" s="185">
        <v>300.375</v>
      </c>
      <c r="C590" s="185">
        <v>300.38499999999999</v>
      </c>
      <c r="D590" s="185">
        <f t="shared" si="75"/>
        <v>9.9999999999909051E-3</v>
      </c>
      <c r="E590" s="186">
        <v>1900</v>
      </c>
      <c r="F590" s="186">
        <v>50</v>
      </c>
      <c r="G590" s="187">
        <v>0.08</v>
      </c>
      <c r="H590" s="188">
        <f t="shared" si="76"/>
        <v>0.31781818181789279</v>
      </c>
      <c r="I590" s="188">
        <f t="shared" si="77"/>
        <v>2.76363636363385E-2</v>
      </c>
      <c r="J590" s="189" t="s">
        <v>174</v>
      </c>
      <c r="K590" s="189">
        <f t="shared" si="74"/>
        <v>2.5</v>
      </c>
      <c r="L590" s="189">
        <f t="shared" si="78"/>
        <v>52.5</v>
      </c>
      <c r="M590" s="190">
        <f t="shared" si="79"/>
        <v>0.33295238095207813</v>
      </c>
      <c r="N590" s="190">
        <f t="shared" si="80"/>
        <v>2.8952380952354622E-2</v>
      </c>
      <c r="O590" s="191">
        <f t="shared" si="81"/>
        <v>1.5134199134185344E-2</v>
      </c>
      <c r="P590" s="192">
        <f t="shared" si="81"/>
        <v>1.3160173160161222E-3</v>
      </c>
    </row>
    <row r="591" spans="1:16" x14ac:dyDescent="0.3">
      <c r="A591" s="184" t="s">
        <v>129</v>
      </c>
      <c r="B591" s="185">
        <v>300.38499999999999</v>
      </c>
      <c r="C591" s="185">
        <v>300.447</v>
      </c>
      <c r="D591" s="185">
        <f t="shared" si="75"/>
        <v>6.2000000000011823E-2</v>
      </c>
      <c r="E591" s="186">
        <v>1900</v>
      </c>
      <c r="F591" s="186">
        <v>50</v>
      </c>
      <c r="G591" s="187">
        <v>0.08</v>
      </c>
      <c r="H591" s="188">
        <f t="shared" si="76"/>
        <v>1.9704727272731031</v>
      </c>
      <c r="I591" s="188">
        <f t="shared" si="77"/>
        <v>0.17134545454548722</v>
      </c>
      <c r="J591" s="189" t="s">
        <v>174</v>
      </c>
      <c r="K591" s="189">
        <f t="shared" si="74"/>
        <v>2.5</v>
      </c>
      <c r="L591" s="189">
        <f t="shared" si="78"/>
        <v>52.5</v>
      </c>
      <c r="M591" s="190">
        <f t="shared" si="79"/>
        <v>2.0643047619051558</v>
      </c>
      <c r="N591" s="190">
        <f t="shared" si="80"/>
        <v>0.17950476190479614</v>
      </c>
      <c r="O591" s="191">
        <f t="shared" si="81"/>
        <v>9.3832034632052697E-2</v>
      </c>
      <c r="P591" s="192">
        <f t="shared" si="81"/>
        <v>8.1593073593089205E-3</v>
      </c>
    </row>
    <row r="592" spans="1:16" x14ac:dyDescent="0.3">
      <c r="A592" s="184" t="s">
        <v>129</v>
      </c>
      <c r="B592" s="185">
        <v>300.447</v>
      </c>
      <c r="C592" s="185">
        <v>300.47800000000001</v>
      </c>
      <c r="D592" s="185">
        <f t="shared" si="75"/>
        <v>3.1000000000005912E-2</v>
      </c>
      <c r="E592" s="186">
        <v>1900</v>
      </c>
      <c r="F592" s="186">
        <v>50</v>
      </c>
      <c r="G592" s="187">
        <v>0.08</v>
      </c>
      <c r="H592" s="188">
        <f t="shared" si="76"/>
        <v>0.98523636363655154</v>
      </c>
      <c r="I592" s="188">
        <f t="shared" si="77"/>
        <v>8.567272727274361E-2</v>
      </c>
      <c r="J592" s="189" t="s">
        <v>174</v>
      </c>
      <c r="K592" s="189">
        <f t="shared" si="74"/>
        <v>2.5</v>
      </c>
      <c r="L592" s="189">
        <f t="shared" si="78"/>
        <v>52.5</v>
      </c>
      <c r="M592" s="190">
        <f t="shared" si="79"/>
        <v>1.0321523809525779</v>
      </c>
      <c r="N592" s="190">
        <f t="shared" si="80"/>
        <v>8.975238095239807E-2</v>
      </c>
      <c r="O592" s="191">
        <f t="shared" si="81"/>
        <v>4.6916017316026348E-2</v>
      </c>
      <c r="P592" s="192">
        <f t="shared" si="81"/>
        <v>4.0796536796544602E-3</v>
      </c>
    </row>
    <row r="593" spans="1:16" x14ac:dyDescent="0.3">
      <c r="A593" s="184" t="s">
        <v>129</v>
      </c>
      <c r="B593" s="185">
        <v>300.47800000000001</v>
      </c>
      <c r="C593" s="185">
        <v>300.63200000000001</v>
      </c>
      <c r="D593" s="185">
        <f t="shared" si="75"/>
        <v>0.15399999999999636</v>
      </c>
      <c r="E593" s="186">
        <v>1900</v>
      </c>
      <c r="F593" s="186">
        <v>50</v>
      </c>
      <c r="G593" s="187">
        <v>0.08</v>
      </c>
      <c r="H593" s="188">
        <f t="shared" si="76"/>
        <v>4.8943999999998846</v>
      </c>
      <c r="I593" s="188">
        <f t="shared" si="77"/>
        <v>0.42559999999998993</v>
      </c>
      <c r="J593" s="189" t="s">
        <v>174</v>
      </c>
      <c r="K593" s="189">
        <f t="shared" si="74"/>
        <v>2.5</v>
      </c>
      <c r="L593" s="189">
        <f t="shared" si="78"/>
        <v>52.5</v>
      </c>
      <c r="M593" s="190">
        <f t="shared" si="79"/>
        <v>5.1274666666665469</v>
      </c>
      <c r="N593" s="190">
        <f t="shared" si="80"/>
        <v>0.44586666666665614</v>
      </c>
      <c r="O593" s="191">
        <f t="shared" si="81"/>
        <v>0.23306666666666231</v>
      </c>
      <c r="P593" s="192">
        <f t="shared" si="81"/>
        <v>2.0266666666666211E-2</v>
      </c>
    </row>
    <row r="594" spans="1:16" x14ac:dyDescent="0.3">
      <c r="A594" s="184" t="s">
        <v>129</v>
      </c>
      <c r="B594" s="185">
        <v>300.63200000000001</v>
      </c>
      <c r="C594" s="185">
        <v>300.68400000000003</v>
      </c>
      <c r="D594" s="185">
        <f t="shared" si="75"/>
        <v>5.2000000000020918E-2</v>
      </c>
      <c r="E594" s="186">
        <v>1900</v>
      </c>
      <c r="F594" s="186">
        <v>50</v>
      </c>
      <c r="G594" s="187">
        <v>0.08</v>
      </c>
      <c r="H594" s="188">
        <f t="shared" si="76"/>
        <v>1.6526545454552102</v>
      </c>
      <c r="I594" s="188">
        <f t="shared" si="77"/>
        <v>0.14370909090914871</v>
      </c>
      <c r="J594" s="189" t="s">
        <v>174</v>
      </c>
      <c r="K594" s="189">
        <f t="shared" si="74"/>
        <v>2.5</v>
      </c>
      <c r="L594" s="189">
        <f t="shared" si="78"/>
        <v>52.5</v>
      </c>
      <c r="M594" s="190">
        <f t="shared" si="79"/>
        <v>1.7313523809530778</v>
      </c>
      <c r="N594" s="190">
        <f t="shared" si="80"/>
        <v>0.15055238095244153</v>
      </c>
      <c r="O594" s="191">
        <f t="shared" si="81"/>
        <v>7.8697835497867574E-2</v>
      </c>
      <c r="P594" s="192">
        <f t="shared" si="81"/>
        <v>6.8432900432928156E-3</v>
      </c>
    </row>
    <row r="595" spans="1:16" x14ac:dyDescent="0.3">
      <c r="A595" s="184" t="s">
        <v>129</v>
      </c>
      <c r="B595" s="185">
        <v>300.68400000000003</v>
      </c>
      <c r="C595" s="185">
        <v>300.70400000000001</v>
      </c>
      <c r="D595" s="185">
        <f t="shared" si="75"/>
        <v>1.999999999998181E-2</v>
      </c>
      <c r="E595" s="186">
        <v>1900</v>
      </c>
      <c r="F595" s="186">
        <v>50</v>
      </c>
      <c r="G595" s="187">
        <v>0.08</v>
      </c>
      <c r="H595" s="188">
        <f t="shared" si="76"/>
        <v>0.63563636363578557</v>
      </c>
      <c r="I595" s="188">
        <f t="shared" si="77"/>
        <v>5.5272727272677E-2</v>
      </c>
      <c r="J595" s="189" t="s">
        <v>174</v>
      </c>
      <c r="K595" s="189">
        <f t="shared" si="74"/>
        <v>2.5</v>
      </c>
      <c r="L595" s="189">
        <f t="shared" si="78"/>
        <v>52.5</v>
      </c>
      <c r="M595" s="190">
        <f t="shared" si="79"/>
        <v>0.66590476190415626</v>
      </c>
      <c r="N595" s="190">
        <f t="shared" si="80"/>
        <v>5.7904761904709244E-2</v>
      </c>
      <c r="O595" s="191">
        <f t="shared" si="81"/>
        <v>3.0268398268370689E-2</v>
      </c>
      <c r="P595" s="192">
        <f t="shared" si="81"/>
        <v>2.6320346320322444E-3</v>
      </c>
    </row>
    <row r="596" spans="1:16" x14ac:dyDescent="0.3">
      <c r="A596" s="184" t="s">
        <v>129</v>
      </c>
      <c r="B596" s="185">
        <v>300.70400000000001</v>
      </c>
      <c r="C596" s="185">
        <v>300.755</v>
      </c>
      <c r="D596" s="185">
        <f t="shared" si="75"/>
        <v>5.0999999999987722E-2</v>
      </c>
      <c r="E596" s="186">
        <v>1900</v>
      </c>
      <c r="F596" s="186">
        <v>35</v>
      </c>
      <c r="G596" s="187">
        <v>0.08</v>
      </c>
      <c r="H596" s="188">
        <f t="shared" si="76"/>
        <v>2.2286999999994634</v>
      </c>
      <c r="I596" s="188">
        <f t="shared" si="77"/>
        <v>0.19379999999995334</v>
      </c>
      <c r="J596" s="189" t="s">
        <v>174</v>
      </c>
      <c r="K596" s="189">
        <f t="shared" si="74"/>
        <v>2.5</v>
      </c>
      <c r="L596" s="189">
        <f t="shared" si="78"/>
        <v>37.5</v>
      </c>
      <c r="M596" s="190">
        <f t="shared" si="79"/>
        <v>2.3772799999994279</v>
      </c>
      <c r="N596" s="190">
        <f t="shared" si="80"/>
        <v>0.20671999999995022</v>
      </c>
      <c r="O596" s="191">
        <f t="shared" si="81"/>
        <v>0.14857999999996441</v>
      </c>
      <c r="P596" s="192">
        <f t="shared" si="81"/>
        <v>1.2919999999996878E-2</v>
      </c>
    </row>
    <row r="597" spans="1:16" x14ac:dyDescent="0.3">
      <c r="A597" s="184" t="s">
        <v>129</v>
      </c>
      <c r="B597" s="185">
        <v>300.755</v>
      </c>
      <c r="C597" s="185">
        <v>300.77499999999998</v>
      </c>
      <c r="D597" s="185">
        <f t="shared" si="75"/>
        <v>1.999999999998181E-2</v>
      </c>
      <c r="E597" s="186">
        <v>1900</v>
      </c>
      <c r="F597" s="186">
        <v>35</v>
      </c>
      <c r="G597" s="187">
        <v>0.08</v>
      </c>
      <c r="H597" s="188">
        <f t="shared" si="76"/>
        <v>0.87399999999920508</v>
      </c>
      <c r="I597" s="188">
        <f t="shared" si="77"/>
        <v>7.5999999999930873E-2</v>
      </c>
      <c r="J597" s="189" t="s">
        <v>174</v>
      </c>
      <c r="K597" s="189">
        <f t="shared" si="74"/>
        <v>2.5</v>
      </c>
      <c r="L597" s="189">
        <f t="shared" si="78"/>
        <v>37.5</v>
      </c>
      <c r="M597" s="190">
        <f t="shared" si="79"/>
        <v>0.93226666666581881</v>
      </c>
      <c r="N597" s="190">
        <f t="shared" si="80"/>
        <v>8.1066666666592943E-2</v>
      </c>
      <c r="O597" s="191">
        <f t="shared" si="81"/>
        <v>5.8266666666613731E-2</v>
      </c>
      <c r="P597" s="192">
        <f t="shared" si="81"/>
        <v>5.0666666666620702E-3</v>
      </c>
    </row>
    <row r="598" spans="1:16" x14ac:dyDescent="0.3">
      <c r="A598" s="184" t="s">
        <v>129</v>
      </c>
      <c r="B598" s="185">
        <v>300.77499999999998</v>
      </c>
      <c r="C598" s="185">
        <v>300.81</v>
      </c>
      <c r="D598" s="185">
        <f t="shared" si="75"/>
        <v>3.5000000000025011E-2</v>
      </c>
      <c r="E598" s="186">
        <v>1900</v>
      </c>
      <c r="F598" s="186">
        <v>35</v>
      </c>
      <c r="G598" s="187">
        <v>0.08</v>
      </c>
      <c r="H598" s="188">
        <f t="shared" si="76"/>
        <v>1.529500000001093</v>
      </c>
      <c r="I598" s="188">
        <f t="shared" si="77"/>
        <v>0.13300000000009504</v>
      </c>
      <c r="J598" s="189" t="s">
        <v>174</v>
      </c>
      <c r="K598" s="189">
        <f t="shared" si="74"/>
        <v>2.5</v>
      </c>
      <c r="L598" s="189">
        <f t="shared" si="78"/>
        <v>37.5</v>
      </c>
      <c r="M598" s="190">
        <f t="shared" si="79"/>
        <v>1.6314666666678326</v>
      </c>
      <c r="N598" s="190">
        <f t="shared" si="80"/>
        <v>0.14186666666676803</v>
      </c>
      <c r="O598" s="191">
        <f t="shared" si="81"/>
        <v>0.10196666666673959</v>
      </c>
      <c r="P598" s="192">
        <f t="shared" si="81"/>
        <v>8.8666666666729899E-3</v>
      </c>
    </row>
    <row r="599" spans="1:16" x14ac:dyDescent="0.3">
      <c r="A599" s="184" t="s">
        <v>129</v>
      </c>
      <c r="B599" s="185">
        <v>300.81</v>
      </c>
      <c r="C599" s="185">
        <v>300.84699999999998</v>
      </c>
      <c r="D599" s="185">
        <f t="shared" si="75"/>
        <v>3.6999999999977717E-2</v>
      </c>
      <c r="E599" s="186">
        <v>1900</v>
      </c>
      <c r="F599" s="186">
        <v>35</v>
      </c>
      <c r="G599" s="187">
        <v>0.08</v>
      </c>
      <c r="H599" s="188">
        <f t="shared" si="76"/>
        <v>1.6168999999990263</v>
      </c>
      <c r="I599" s="188">
        <f t="shared" si="77"/>
        <v>0.14059999999991532</v>
      </c>
      <c r="J599" s="189" t="s">
        <v>174</v>
      </c>
      <c r="K599" s="189">
        <f t="shared" si="74"/>
        <v>2.5</v>
      </c>
      <c r="L599" s="189">
        <f t="shared" si="78"/>
        <v>37.5</v>
      </c>
      <c r="M599" s="190">
        <f t="shared" si="79"/>
        <v>1.7246933333322947</v>
      </c>
      <c r="N599" s="190">
        <f t="shared" si="80"/>
        <v>0.149973333333243</v>
      </c>
      <c r="O599" s="191">
        <f t="shared" si="81"/>
        <v>0.10779333333326835</v>
      </c>
      <c r="P599" s="192">
        <f t="shared" si="81"/>
        <v>9.3733333333276825E-3</v>
      </c>
    </row>
    <row r="600" spans="1:16" x14ac:dyDescent="0.3">
      <c r="A600" s="184" t="s">
        <v>129</v>
      </c>
      <c r="B600" s="185">
        <v>300.84699999999998</v>
      </c>
      <c r="C600" s="185">
        <v>300.88799999999998</v>
      </c>
      <c r="D600" s="185">
        <f t="shared" si="75"/>
        <v>4.0999999999996817E-2</v>
      </c>
      <c r="E600" s="186">
        <v>1900</v>
      </c>
      <c r="F600" s="186">
        <v>35</v>
      </c>
      <c r="G600" s="187">
        <v>0.08</v>
      </c>
      <c r="H600" s="188">
        <f t="shared" si="76"/>
        <v>1.7916999999998608</v>
      </c>
      <c r="I600" s="188">
        <f t="shared" si="77"/>
        <v>0.15579999999998789</v>
      </c>
      <c r="J600" s="189" t="s">
        <v>174</v>
      </c>
      <c r="K600" s="189">
        <f t="shared" si="74"/>
        <v>2.5</v>
      </c>
      <c r="L600" s="189">
        <f t="shared" si="78"/>
        <v>37.5</v>
      </c>
      <c r="M600" s="190">
        <f t="shared" si="79"/>
        <v>1.9111466666665187</v>
      </c>
      <c r="N600" s="190">
        <f t="shared" si="80"/>
        <v>0.16618666666665377</v>
      </c>
      <c r="O600" s="191">
        <f t="shared" si="81"/>
        <v>0.11944666666665782</v>
      </c>
      <c r="P600" s="192">
        <f t="shared" si="81"/>
        <v>1.0386666666665878E-2</v>
      </c>
    </row>
    <row r="601" spans="1:16" x14ac:dyDescent="0.3">
      <c r="A601" s="184" t="s">
        <v>129</v>
      </c>
      <c r="B601" s="185">
        <v>300.88799999999998</v>
      </c>
      <c r="C601" s="185">
        <v>300.91899999999998</v>
      </c>
      <c r="D601" s="185">
        <f t="shared" si="75"/>
        <v>3.1000000000005912E-2</v>
      </c>
      <c r="E601" s="186">
        <v>1900</v>
      </c>
      <c r="F601" s="186">
        <v>35</v>
      </c>
      <c r="G601" s="187">
        <v>0.08</v>
      </c>
      <c r="H601" s="188">
        <f t="shared" si="76"/>
        <v>1.3547000000002583</v>
      </c>
      <c r="I601" s="188">
        <f t="shared" si="77"/>
        <v>0.11780000000002247</v>
      </c>
      <c r="J601" s="189" t="s">
        <v>174</v>
      </c>
      <c r="K601" s="189">
        <f t="shared" si="74"/>
        <v>2.5</v>
      </c>
      <c r="L601" s="189">
        <f t="shared" si="78"/>
        <v>37.5</v>
      </c>
      <c r="M601" s="190">
        <f t="shared" si="79"/>
        <v>1.4450133333336088</v>
      </c>
      <c r="N601" s="190">
        <f t="shared" si="80"/>
        <v>0.12565333333335729</v>
      </c>
      <c r="O601" s="191">
        <f t="shared" si="81"/>
        <v>9.0313333333350565E-2</v>
      </c>
      <c r="P601" s="192">
        <f t="shared" si="81"/>
        <v>7.8533333333348221E-3</v>
      </c>
    </row>
    <row r="602" spans="1:16" x14ac:dyDescent="0.3">
      <c r="A602" s="184" t="s">
        <v>129</v>
      </c>
      <c r="B602" s="185">
        <v>300.91899999999998</v>
      </c>
      <c r="C602" s="185">
        <v>301.012</v>
      </c>
      <c r="D602" s="185">
        <f t="shared" si="75"/>
        <v>9.3000000000017735E-2</v>
      </c>
      <c r="E602" s="186">
        <v>1900</v>
      </c>
      <c r="F602" s="186">
        <v>35</v>
      </c>
      <c r="G602" s="187">
        <v>0.08</v>
      </c>
      <c r="H602" s="188">
        <f t="shared" si="76"/>
        <v>4.0641000000007752</v>
      </c>
      <c r="I602" s="188">
        <f t="shared" si="77"/>
        <v>0.35340000000006738</v>
      </c>
      <c r="J602" s="189" t="s">
        <v>174</v>
      </c>
      <c r="K602" s="189">
        <f t="shared" si="74"/>
        <v>2.5</v>
      </c>
      <c r="L602" s="189">
        <f t="shared" si="78"/>
        <v>37.5</v>
      </c>
      <c r="M602" s="190">
        <f t="shared" si="79"/>
        <v>4.3350400000008271</v>
      </c>
      <c r="N602" s="190">
        <f t="shared" si="80"/>
        <v>0.3769600000000719</v>
      </c>
      <c r="O602" s="191">
        <f t="shared" si="81"/>
        <v>0.27094000000005192</v>
      </c>
      <c r="P602" s="192">
        <f t="shared" si="81"/>
        <v>2.3560000000004522E-2</v>
      </c>
    </row>
    <row r="603" spans="1:16" x14ac:dyDescent="0.3">
      <c r="A603" s="193"/>
      <c r="B603" s="185">
        <v>301.012</v>
      </c>
      <c r="C603" s="185">
        <v>301.10399999999998</v>
      </c>
      <c r="D603" s="185">
        <f t="shared" si="75"/>
        <v>9.1999999999984539E-2</v>
      </c>
      <c r="E603" s="186">
        <v>1900</v>
      </c>
      <c r="F603" s="186">
        <v>35</v>
      </c>
      <c r="G603" s="187">
        <v>0.08</v>
      </c>
      <c r="H603" s="188">
        <f t="shared" si="76"/>
        <v>4.0203999999993245</v>
      </c>
      <c r="I603" s="188">
        <f t="shared" si="77"/>
        <v>0.34959999999994124</v>
      </c>
      <c r="J603" s="189" t="s">
        <v>174</v>
      </c>
      <c r="K603" s="189">
        <f t="shared" si="74"/>
        <v>2.5</v>
      </c>
      <c r="L603" s="189">
        <f t="shared" si="78"/>
        <v>37.5</v>
      </c>
      <c r="M603" s="190">
        <f t="shared" si="79"/>
        <v>4.2884266666659459</v>
      </c>
      <c r="N603" s="190">
        <f t="shared" si="80"/>
        <v>0.37290666666660399</v>
      </c>
      <c r="O603" s="191">
        <f t="shared" si="81"/>
        <v>0.26802666666662134</v>
      </c>
      <c r="P603" s="192">
        <f t="shared" si="81"/>
        <v>2.3306666666662756E-2</v>
      </c>
    </row>
    <row r="604" spans="1:16" x14ac:dyDescent="0.3">
      <c r="A604" s="184" t="s">
        <v>129</v>
      </c>
      <c r="B604" s="185">
        <v>301.10399999999998</v>
      </c>
      <c r="C604" s="185">
        <v>301.14499999999998</v>
      </c>
      <c r="D604" s="185">
        <f t="shared" si="75"/>
        <v>4.0999999999996817E-2</v>
      </c>
      <c r="E604" s="186">
        <v>1900</v>
      </c>
      <c r="F604" s="186">
        <v>35</v>
      </c>
      <c r="G604" s="187">
        <v>0.08</v>
      </c>
      <c r="H604" s="188">
        <f t="shared" si="76"/>
        <v>1.7916999999998608</v>
      </c>
      <c r="I604" s="188">
        <f t="shared" si="77"/>
        <v>0.15579999999998789</v>
      </c>
      <c r="J604" s="189" t="s">
        <v>174</v>
      </c>
      <c r="K604" s="189">
        <f t="shared" si="74"/>
        <v>2.5</v>
      </c>
      <c r="L604" s="189">
        <f t="shared" si="78"/>
        <v>37.5</v>
      </c>
      <c r="M604" s="190">
        <f t="shared" si="79"/>
        <v>1.9111466666665187</v>
      </c>
      <c r="N604" s="190">
        <f t="shared" si="80"/>
        <v>0.16618666666665377</v>
      </c>
      <c r="O604" s="191">
        <f t="shared" si="81"/>
        <v>0.11944666666665782</v>
      </c>
      <c r="P604" s="192">
        <f t="shared" si="81"/>
        <v>1.0386666666665878E-2</v>
      </c>
    </row>
    <row r="605" spans="1:16" x14ac:dyDescent="0.3">
      <c r="A605" s="184" t="s">
        <v>129</v>
      </c>
      <c r="B605" s="185">
        <v>301.14499999999998</v>
      </c>
      <c r="C605" s="185">
        <v>301.31</v>
      </c>
      <c r="D605" s="185">
        <f t="shared" si="75"/>
        <v>0.16500000000002046</v>
      </c>
      <c r="E605" s="186">
        <v>1900</v>
      </c>
      <c r="F605" s="186">
        <v>35</v>
      </c>
      <c r="G605" s="187">
        <v>0.08</v>
      </c>
      <c r="H605" s="188">
        <f t="shared" si="76"/>
        <v>7.2105000000008941</v>
      </c>
      <c r="I605" s="188">
        <f t="shared" si="77"/>
        <v>0.62700000000007772</v>
      </c>
      <c r="J605" s="189" t="s">
        <v>174</v>
      </c>
      <c r="K605" s="189">
        <f t="shared" si="74"/>
        <v>2.5</v>
      </c>
      <c r="L605" s="189">
        <f t="shared" si="78"/>
        <v>37.5</v>
      </c>
      <c r="M605" s="190">
        <f t="shared" si="79"/>
        <v>7.6912000000009542</v>
      </c>
      <c r="N605" s="190">
        <f t="shared" si="80"/>
        <v>0.66880000000008299</v>
      </c>
      <c r="O605" s="191">
        <f t="shared" si="81"/>
        <v>0.48070000000006008</v>
      </c>
      <c r="P605" s="192">
        <f t="shared" si="81"/>
        <v>4.1800000000005277E-2</v>
      </c>
    </row>
    <row r="606" spans="1:16" x14ac:dyDescent="0.3">
      <c r="A606" s="184" t="s">
        <v>129</v>
      </c>
      <c r="B606" s="185">
        <v>301.31</v>
      </c>
      <c r="C606" s="185">
        <v>301.32</v>
      </c>
      <c r="D606" s="185">
        <f t="shared" si="75"/>
        <v>9.9999999999909051E-3</v>
      </c>
      <c r="E606" s="186">
        <v>1900</v>
      </c>
      <c r="F606" s="186">
        <v>35</v>
      </c>
      <c r="G606" s="187">
        <v>0.08</v>
      </c>
      <c r="H606" s="188">
        <f t="shared" si="76"/>
        <v>0.43699999999960254</v>
      </c>
      <c r="I606" s="188">
        <f t="shared" si="77"/>
        <v>3.7999999999965436E-2</v>
      </c>
      <c r="J606" s="189" t="s">
        <v>174</v>
      </c>
      <c r="K606" s="189">
        <f t="shared" si="74"/>
        <v>2.5</v>
      </c>
      <c r="L606" s="189">
        <f t="shared" si="78"/>
        <v>37.5</v>
      </c>
      <c r="M606" s="190">
        <f t="shared" si="79"/>
        <v>0.46613333333290941</v>
      </c>
      <c r="N606" s="190">
        <f t="shared" si="80"/>
        <v>4.0533333333296472E-2</v>
      </c>
      <c r="O606" s="191">
        <f t="shared" si="81"/>
        <v>2.9133333333306866E-2</v>
      </c>
      <c r="P606" s="192">
        <f t="shared" si="81"/>
        <v>2.5333333333310351E-3</v>
      </c>
    </row>
    <row r="607" spans="1:16" x14ac:dyDescent="0.3">
      <c r="A607" s="184" t="s">
        <v>129</v>
      </c>
      <c r="B607" s="185">
        <v>301.32</v>
      </c>
      <c r="C607" s="185">
        <v>301.33</v>
      </c>
      <c r="D607" s="185">
        <f t="shared" si="75"/>
        <v>9.9999999999909051E-3</v>
      </c>
      <c r="E607" s="186">
        <v>1900</v>
      </c>
      <c r="F607" s="186">
        <v>35</v>
      </c>
      <c r="G607" s="187">
        <v>0.08</v>
      </c>
      <c r="H607" s="188">
        <f t="shared" si="76"/>
        <v>0.43699999999960254</v>
      </c>
      <c r="I607" s="188">
        <f t="shared" si="77"/>
        <v>3.7999999999965436E-2</v>
      </c>
      <c r="J607" s="189" t="s">
        <v>174</v>
      </c>
      <c r="K607" s="189">
        <f t="shared" si="74"/>
        <v>2.5</v>
      </c>
      <c r="L607" s="189">
        <f t="shared" si="78"/>
        <v>37.5</v>
      </c>
      <c r="M607" s="190">
        <f t="shared" si="79"/>
        <v>0.46613333333290941</v>
      </c>
      <c r="N607" s="190">
        <f t="shared" si="80"/>
        <v>4.0533333333296472E-2</v>
      </c>
      <c r="O607" s="191">
        <f t="shared" si="81"/>
        <v>2.9133333333306866E-2</v>
      </c>
      <c r="P607" s="192">
        <f t="shared" si="81"/>
        <v>2.5333333333310351E-3</v>
      </c>
    </row>
    <row r="608" spans="1:16" x14ac:dyDescent="0.3">
      <c r="A608" s="184" t="s">
        <v>129</v>
      </c>
      <c r="B608" s="185">
        <v>301.33</v>
      </c>
      <c r="C608" s="185">
        <v>301.35000000000002</v>
      </c>
      <c r="D608" s="185">
        <f t="shared" si="75"/>
        <v>2.0000000000038654E-2</v>
      </c>
      <c r="E608" s="186">
        <v>1900</v>
      </c>
      <c r="F608" s="186">
        <v>35</v>
      </c>
      <c r="G608" s="187">
        <v>0.08</v>
      </c>
      <c r="H608" s="188">
        <f t="shared" si="76"/>
        <v>0.8740000000016892</v>
      </c>
      <c r="I608" s="188">
        <f t="shared" si="77"/>
        <v>7.6000000000146881E-2</v>
      </c>
      <c r="J608" s="189" t="s">
        <v>174</v>
      </c>
      <c r="K608" s="189">
        <f t="shared" si="74"/>
        <v>2.5</v>
      </c>
      <c r="L608" s="189">
        <f t="shared" si="78"/>
        <v>37.5</v>
      </c>
      <c r="M608" s="190">
        <f t="shared" si="79"/>
        <v>0.93226666666846847</v>
      </c>
      <c r="N608" s="190">
        <f t="shared" si="80"/>
        <v>8.1066666666823342E-2</v>
      </c>
      <c r="O608" s="191">
        <f t="shared" si="81"/>
        <v>5.8266666666779265E-2</v>
      </c>
      <c r="P608" s="192">
        <f t="shared" si="81"/>
        <v>5.0666666666764615E-3</v>
      </c>
    </row>
    <row r="609" spans="1:16" x14ac:dyDescent="0.3">
      <c r="A609" s="184" t="s">
        <v>129</v>
      </c>
      <c r="B609" s="185">
        <v>301.35000000000002</v>
      </c>
      <c r="C609" s="185">
        <v>301.37</v>
      </c>
      <c r="D609" s="185">
        <f t="shared" si="75"/>
        <v>1.999999999998181E-2</v>
      </c>
      <c r="E609" s="186">
        <v>1900</v>
      </c>
      <c r="F609" s="186">
        <v>35</v>
      </c>
      <c r="G609" s="187">
        <v>0.08</v>
      </c>
      <c r="H609" s="188">
        <f t="shared" si="76"/>
        <v>0.87399999999920508</v>
      </c>
      <c r="I609" s="188">
        <f t="shared" si="77"/>
        <v>7.5999999999930873E-2</v>
      </c>
      <c r="J609" s="189" t="s">
        <v>174</v>
      </c>
      <c r="K609" s="189">
        <f t="shared" si="74"/>
        <v>2.5</v>
      </c>
      <c r="L609" s="189">
        <f t="shared" si="78"/>
        <v>37.5</v>
      </c>
      <c r="M609" s="190">
        <f t="shared" si="79"/>
        <v>0.93226666666581881</v>
      </c>
      <c r="N609" s="190">
        <f t="shared" si="80"/>
        <v>8.1066666666592943E-2</v>
      </c>
      <c r="O609" s="191">
        <f t="shared" si="81"/>
        <v>5.8266666666613731E-2</v>
      </c>
      <c r="P609" s="192">
        <f t="shared" si="81"/>
        <v>5.0666666666620702E-3</v>
      </c>
    </row>
    <row r="610" spans="1:16" x14ac:dyDescent="0.3">
      <c r="A610" s="184" t="s">
        <v>129</v>
      </c>
      <c r="B610" s="185">
        <v>301.37</v>
      </c>
      <c r="C610" s="185">
        <v>301.39699999999999</v>
      </c>
      <c r="D610" s="185">
        <f t="shared" si="75"/>
        <v>2.6999999999986812E-2</v>
      </c>
      <c r="E610" s="186">
        <v>1900</v>
      </c>
      <c r="F610" s="186">
        <v>35</v>
      </c>
      <c r="G610" s="187">
        <v>0.08</v>
      </c>
      <c r="H610" s="188">
        <f t="shared" si="76"/>
        <v>1.1798999999994237</v>
      </c>
      <c r="I610" s="188">
        <f t="shared" si="77"/>
        <v>0.10259999999994988</v>
      </c>
      <c r="J610" s="189" t="s">
        <v>174</v>
      </c>
      <c r="K610" s="189">
        <f t="shared" si="74"/>
        <v>2.5</v>
      </c>
      <c r="L610" s="189">
        <f t="shared" si="78"/>
        <v>37.5</v>
      </c>
      <c r="M610" s="190">
        <f t="shared" si="79"/>
        <v>1.2585599999993853</v>
      </c>
      <c r="N610" s="190">
        <f t="shared" si="80"/>
        <v>0.10943999999994655</v>
      </c>
      <c r="O610" s="191">
        <f t="shared" si="81"/>
        <v>7.8659999999961538E-2</v>
      </c>
      <c r="P610" s="192">
        <f t="shared" si="81"/>
        <v>6.8399999999966682E-3</v>
      </c>
    </row>
    <row r="611" spans="1:16" x14ac:dyDescent="0.3">
      <c r="A611" s="184" t="s">
        <v>129</v>
      </c>
      <c r="B611" s="185">
        <v>301.39699999999999</v>
      </c>
      <c r="C611" s="185">
        <v>301.43</v>
      </c>
      <c r="D611" s="185">
        <f t="shared" si="75"/>
        <v>3.3000000000015461E-2</v>
      </c>
      <c r="E611" s="186">
        <v>1900</v>
      </c>
      <c r="F611" s="186">
        <v>35</v>
      </c>
      <c r="G611" s="187">
        <v>0.08</v>
      </c>
      <c r="H611" s="188">
        <f t="shared" si="76"/>
        <v>1.4421000000006756</v>
      </c>
      <c r="I611" s="188">
        <f t="shared" si="77"/>
        <v>0.12540000000005874</v>
      </c>
      <c r="J611" s="189" t="s">
        <v>174</v>
      </c>
      <c r="K611" s="189">
        <f t="shared" si="74"/>
        <v>2.5</v>
      </c>
      <c r="L611" s="189">
        <f t="shared" si="78"/>
        <v>37.5</v>
      </c>
      <c r="M611" s="190">
        <f t="shared" si="79"/>
        <v>1.5382400000007208</v>
      </c>
      <c r="N611" s="190">
        <f t="shared" si="80"/>
        <v>0.13376000000006266</v>
      </c>
      <c r="O611" s="191">
        <f t="shared" si="81"/>
        <v>9.6140000000045189E-2</v>
      </c>
      <c r="P611" s="192">
        <f t="shared" si="81"/>
        <v>8.3600000000039199E-3</v>
      </c>
    </row>
    <row r="612" spans="1:16" x14ac:dyDescent="0.3">
      <c r="A612" s="184" t="s">
        <v>129</v>
      </c>
      <c r="B612" s="185">
        <v>301.43</v>
      </c>
      <c r="C612" s="185">
        <v>301.45299999999997</v>
      </c>
      <c r="D612" s="185">
        <f t="shared" si="75"/>
        <v>2.2999999999967713E-2</v>
      </c>
      <c r="E612" s="186">
        <v>1900</v>
      </c>
      <c r="F612" s="186">
        <v>35</v>
      </c>
      <c r="G612" s="187">
        <v>0.08</v>
      </c>
      <c r="H612" s="188">
        <f t="shared" si="76"/>
        <v>1.005099999998589</v>
      </c>
      <c r="I612" s="188">
        <f t="shared" si="77"/>
        <v>8.7399999999877312E-2</v>
      </c>
      <c r="J612" s="189" t="s">
        <v>174</v>
      </c>
      <c r="K612" s="189">
        <f t="shared" si="74"/>
        <v>2.5</v>
      </c>
      <c r="L612" s="189">
        <f t="shared" si="78"/>
        <v>37.5</v>
      </c>
      <c r="M612" s="190">
        <f t="shared" si="79"/>
        <v>1.0721066666651617</v>
      </c>
      <c r="N612" s="190">
        <f t="shared" si="80"/>
        <v>9.3226666666535798E-2</v>
      </c>
      <c r="O612" s="191">
        <f t="shared" si="81"/>
        <v>6.7006666666572734E-2</v>
      </c>
      <c r="P612" s="192">
        <f t="shared" si="81"/>
        <v>5.8266666666584865E-3</v>
      </c>
    </row>
    <row r="613" spans="1:16" x14ac:dyDescent="0.3">
      <c r="A613" s="184" t="s">
        <v>129</v>
      </c>
      <c r="B613" s="185">
        <v>301.45299999999997</v>
      </c>
      <c r="C613" s="185">
        <v>301.45999999999998</v>
      </c>
      <c r="D613" s="185">
        <f t="shared" si="75"/>
        <v>7.0000000000050022E-3</v>
      </c>
      <c r="E613" s="186">
        <v>1900</v>
      </c>
      <c r="F613" s="186">
        <v>35</v>
      </c>
      <c r="G613" s="187">
        <v>0.08</v>
      </c>
      <c r="H613" s="188">
        <f t="shared" si="76"/>
        <v>0.30590000000021861</v>
      </c>
      <c r="I613" s="188">
        <f t="shared" si="77"/>
        <v>2.6600000000019015E-2</v>
      </c>
      <c r="J613" s="189" t="s">
        <v>174</v>
      </c>
      <c r="K613" s="189">
        <f t="shared" si="74"/>
        <v>2.5</v>
      </c>
      <c r="L613" s="189">
        <f t="shared" si="78"/>
        <v>37.5</v>
      </c>
      <c r="M613" s="190">
        <f t="shared" si="79"/>
        <v>0.32629333333356653</v>
      </c>
      <c r="N613" s="190">
        <f t="shared" si="80"/>
        <v>2.8373333333353616E-2</v>
      </c>
      <c r="O613" s="191">
        <f t="shared" si="81"/>
        <v>2.0393333333347918E-2</v>
      </c>
      <c r="P613" s="192">
        <f t="shared" si="81"/>
        <v>1.7733333333346014E-3</v>
      </c>
    </row>
    <row r="614" spans="1:16" x14ac:dyDescent="0.3">
      <c r="A614" s="184" t="s">
        <v>129</v>
      </c>
      <c r="B614" s="185">
        <v>301.45999999999998</v>
      </c>
      <c r="C614" s="185">
        <v>301.47000000000003</v>
      </c>
      <c r="D614" s="185">
        <f t="shared" si="75"/>
        <v>1.0000000000047748E-2</v>
      </c>
      <c r="E614" s="186">
        <v>1900</v>
      </c>
      <c r="F614" s="186">
        <v>35</v>
      </c>
      <c r="G614" s="187">
        <v>0.08</v>
      </c>
      <c r="H614" s="188">
        <f t="shared" si="76"/>
        <v>0.43700000000208661</v>
      </c>
      <c r="I614" s="188">
        <f t="shared" si="77"/>
        <v>3.8000000000181444E-2</v>
      </c>
      <c r="J614" s="189" t="s">
        <v>174</v>
      </c>
      <c r="K614" s="189">
        <f t="shared" si="74"/>
        <v>2.5</v>
      </c>
      <c r="L614" s="189">
        <f t="shared" si="78"/>
        <v>37.5</v>
      </c>
      <c r="M614" s="190">
        <f t="shared" si="79"/>
        <v>0.46613333333555906</v>
      </c>
      <c r="N614" s="190">
        <f t="shared" si="80"/>
        <v>4.0533333333526871E-2</v>
      </c>
      <c r="O614" s="191">
        <f t="shared" si="81"/>
        <v>2.9133333333472455E-2</v>
      </c>
      <c r="P614" s="192">
        <f t="shared" si="81"/>
        <v>2.5333333333454264E-3</v>
      </c>
    </row>
    <row r="615" spans="1:16" x14ac:dyDescent="0.3">
      <c r="A615" s="184" t="s">
        <v>129</v>
      </c>
      <c r="B615" s="185">
        <v>301.47000000000003</v>
      </c>
      <c r="C615" s="185">
        <v>301.529</v>
      </c>
      <c r="D615" s="185">
        <f t="shared" si="75"/>
        <v>5.8999999999969077E-2</v>
      </c>
      <c r="E615" s="186">
        <v>1900</v>
      </c>
      <c r="F615" s="186">
        <v>35</v>
      </c>
      <c r="G615" s="187">
        <v>0.08</v>
      </c>
      <c r="H615" s="188">
        <f t="shared" si="76"/>
        <v>2.5782999999986487</v>
      </c>
      <c r="I615" s="188">
        <f t="shared" si="77"/>
        <v>0.22419999999988249</v>
      </c>
      <c r="J615" s="189" t="s">
        <v>174</v>
      </c>
      <c r="K615" s="189">
        <f t="shared" si="74"/>
        <v>2.5</v>
      </c>
      <c r="L615" s="189">
        <f t="shared" si="78"/>
        <v>37.5</v>
      </c>
      <c r="M615" s="190">
        <f t="shared" si="79"/>
        <v>2.750186666665225</v>
      </c>
      <c r="N615" s="190">
        <f t="shared" si="80"/>
        <v>0.23914666666654133</v>
      </c>
      <c r="O615" s="191">
        <f t="shared" si="81"/>
        <v>0.17188666666657637</v>
      </c>
      <c r="P615" s="192">
        <f t="shared" si="81"/>
        <v>1.4946666666658837E-2</v>
      </c>
    </row>
    <row r="616" spans="1:16" x14ac:dyDescent="0.3">
      <c r="A616" s="184" t="s">
        <v>129</v>
      </c>
      <c r="B616" s="185">
        <v>301.529</v>
      </c>
      <c r="C616" s="185">
        <v>301.54000000000002</v>
      </c>
      <c r="D616" s="185">
        <f t="shared" si="75"/>
        <v>1.1000000000024102E-2</v>
      </c>
      <c r="E616" s="186">
        <v>1900</v>
      </c>
      <c r="F616" s="186">
        <v>35</v>
      </c>
      <c r="G616" s="187">
        <v>0.08</v>
      </c>
      <c r="H616" s="188">
        <f t="shared" si="76"/>
        <v>0.48070000000105323</v>
      </c>
      <c r="I616" s="188">
        <f t="shared" si="77"/>
        <v>4.1800000000091583E-2</v>
      </c>
      <c r="J616" s="189" t="s">
        <v>174</v>
      </c>
      <c r="K616" s="189">
        <f t="shared" si="74"/>
        <v>2.5</v>
      </c>
      <c r="L616" s="189">
        <f t="shared" si="78"/>
        <v>37.5</v>
      </c>
      <c r="M616" s="190">
        <f t="shared" si="79"/>
        <v>0.51274666666779012</v>
      </c>
      <c r="N616" s="190">
        <f t="shared" si="80"/>
        <v>4.4586666666764356E-2</v>
      </c>
      <c r="O616" s="191">
        <f t="shared" si="81"/>
        <v>3.2046666666736889E-2</v>
      </c>
      <c r="P616" s="192">
        <f t="shared" si="81"/>
        <v>2.7866666666727727E-3</v>
      </c>
    </row>
    <row r="617" spans="1:16" x14ac:dyDescent="0.3">
      <c r="A617" s="184" t="s">
        <v>129</v>
      </c>
      <c r="B617" s="185">
        <v>301.54000000000002</v>
      </c>
      <c r="C617" s="185">
        <v>301.63299999999998</v>
      </c>
      <c r="D617" s="185">
        <f t="shared" si="75"/>
        <v>9.2999999999960892E-2</v>
      </c>
      <c r="E617" s="186">
        <v>1900</v>
      </c>
      <c r="F617" s="186">
        <v>35</v>
      </c>
      <c r="G617" s="187">
        <v>0.08</v>
      </c>
      <c r="H617" s="188">
        <f t="shared" si="76"/>
        <v>4.064099999998291</v>
      </c>
      <c r="I617" s="188">
        <f t="shared" si="77"/>
        <v>0.35339999999985144</v>
      </c>
      <c r="J617" s="189" t="s">
        <v>174</v>
      </c>
      <c r="K617" s="189">
        <f t="shared" si="74"/>
        <v>2.5</v>
      </c>
      <c r="L617" s="189">
        <f t="shared" si="78"/>
        <v>37.5</v>
      </c>
      <c r="M617" s="190">
        <f t="shared" si="79"/>
        <v>4.3350399999981768</v>
      </c>
      <c r="N617" s="190">
        <f t="shared" si="80"/>
        <v>0.37695999999984153</v>
      </c>
      <c r="O617" s="191">
        <f t="shared" si="81"/>
        <v>0.27093999999988583</v>
      </c>
      <c r="P617" s="192">
        <f t="shared" si="81"/>
        <v>2.3559999999990089E-2</v>
      </c>
    </row>
    <row r="618" spans="1:16" x14ac:dyDescent="0.3">
      <c r="A618" s="184" t="s">
        <v>129</v>
      </c>
      <c r="B618" s="185">
        <v>301.63299999999998</v>
      </c>
      <c r="C618" s="185">
        <v>301.66000000000003</v>
      </c>
      <c r="D618" s="185">
        <f t="shared" si="75"/>
        <v>2.7000000000043656E-2</v>
      </c>
      <c r="E618" s="186">
        <v>1900</v>
      </c>
      <c r="F618" s="186">
        <v>35</v>
      </c>
      <c r="G618" s="187">
        <v>0.08</v>
      </c>
      <c r="H618" s="188">
        <f t="shared" si="76"/>
        <v>1.1799000000019078</v>
      </c>
      <c r="I618" s="188">
        <f t="shared" si="77"/>
        <v>0.10260000000016589</v>
      </c>
      <c r="J618" s="189" t="s">
        <v>174</v>
      </c>
      <c r="K618" s="189">
        <f t="shared" si="74"/>
        <v>2.5</v>
      </c>
      <c r="L618" s="189">
        <f t="shared" si="78"/>
        <v>37.5</v>
      </c>
      <c r="M618" s="190">
        <f t="shared" si="79"/>
        <v>1.2585600000020349</v>
      </c>
      <c r="N618" s="190">
        <f t="shared" si="80"/>
        <v>0.10944000000017695</v>
      </c>
      <c r="O618" s="191">
        <f t="shared" si="81"/>
        <v>7.8660000000127184E-2</v>
      </c>
      <c r="P618" s="192">
        <f t="shared" si="81"/>
        <v>6.8400000000110595E-3</v>
      </c>
    </row>
    <row r="619" spans="1:16" x14ac:dyDescent="0.3">
      <c r="A619" s="184" t="s">
        <v>129</v>
      </c>
      <c r="B619" s="185">
        <v>301.66000000000003</v>
      </c>
      <c r="C619" s="185">
        <v>301.67099999999999</v>
      </c>
      <c r="D619" s="185">
        <f t="shared" si="75"/>
        <v>1.0999999999967258E-2</v>
      </c>
      <c r="E619" s="186">
        <v>1900</v>
      </c>
      <c r="F619" s="186">
        <v>35</v>
      </c>
      <c r="G619" s="187">
        <v>0.08</v>
      </c>
      <c r="H619" s="188">
        <f t="shared" si="76"/>
        <v>0.48069999999856916</v>
      </c>
      <c r="I619" s="188">
        <f t="shared" si="77"/>
        <v>4.1799999999875583E-2</v>
      </c>
      <c r="J619" s="189" t="s">
        <v>174</v>
      </c>
      <c r="K619" s="189">
        <f t="shared" si="74"/>
        <v>2.5</v>
      </c>
      <c r="L619" s="189">
        <f t="shared" si="78"/>
        <v>37.5</v>
      </c>
      <c r="M619" s="190">
        <f t="shared" si="79"/>
        <v>0.51274666666514057</v>
      </c>
      <c r="N619" s="190">
        <f t="shared" si="80"/>
        <v>4.458666666653395E-2</v>
      </c>
      <c r="O619" s="191">
        <f t="shared" si="81"/>
        <v>3.2046666666571411E-2</v>
      </c>
      <c r="P619" s="192">
        <f t="shared" si="81"/>
        <v>2.7866666666583675E-3</v>
      </c>
    </row>
    <row r="620" spans="1:16" x14ac:dyDescent="0.3">
      <c r="A620" s="184" t="s">
        <v>129</v>
      </c>
      <c r="B620" s="185">
        <v>301.67099999999999</v>
      </c>
      <c r="C620" s="185">
        <v>301.72800000000001</v>
      </c>
      <c r="D620" s="185">
        <f t="shared" si="75"/>
        <v>5.7000000000016371E-2</v>
      </c>
      <c r="E620" s="186">
        <v>1900</v>
      </c>
      <c r="F620" s="186">
        <v>35</v>
      </c>
      <c r="G620" s="187">
        <v>0.08</v>
      </c>
      <c r="H620" s="188">
        <f t="shared" si="76"/>
        <v>2.4909000000007153</v>
      </c>
      <c r="I620" s="188">
        <f t="shared" si="77"/>
        <v>0.21660000000006221</v>
      </c>
      <c r="J620" s="189" t="s">
        <v>174</v>
      </c>
      <c r="K620" s="189">
        <f t="shared" si="74"/>
        <v>2.5</v>
      </c>
      <c r="L620" s="189">
        <f t="shared" si="78"/>
        <v>37.5</v>
      </c>
      <c r="M620" s="190">
        <f t="shared" si="79"/>
        <v>2.6569600000007632</v>
      </c>
      <c r="N620" s="190">
        <f t="shared" si="80"/>
        <v>0.23104000000006636</v>
      </c>
      <c r="O620" s="191">
        <f t="shared" si="81"/>
        <v>0.16606000000004784</v>
      </c>
      <c r="P620" s="192">
        <f t="shared" si="81"/>
        <v>1.4440000000004144E-2</v>
      </c>
    </row>
    <row r="621" spans="1:16" x14ac:dyDescent="0.3">
      <c r="A621" s="184" t="s">
        <v>129</v>
      </c>
      <c r="B621" s="185">
        <v>301.72800000000001</v>
      </c>
      <c r="C621" s="185">
        <v>301.774</v>
      </c>
      <c r="D621" s="185">
        <f t="shared" si="75"/>
        <v>4.5999999999992269E-2</v>
      </c>
      <c r="E621" s="186">
        <v>1900</v>
      </c>
      <c r="F621" s="186">
        <v>35</v>
      </c>
      <c r="G621" s="187">
        <v>0.08</v>
      </c>
      <c r="H621" s="188">
        <f t="shared" si="76"/>
        <v>2.0101999999996623</v>
      </c>
      <c r="I621" s="188">
        <f t="shared" si="77"/>
        <v>0.17479999999997062</v>
      </c>
      <c r="J621" s="189" t="s">
        <v>174</v>
      </c>
      <c r="K621" s="189">
        <f t="shared" si="74"/>
        <v>2.5</v>
      </c>
      <c r="L621" s="189">
        <f t="shared" si="78"/>
        <v>37.5</v>
      </c>
      <c r="M621" s="190">
        <f t="shared" si="79"/>
        <v>2.1442133333329729</v>
      </c>
      <c r="N621" s="190">
        <f t="shared" si="80"/>
        <v>0.186453333333302</v>
      </c>
      <c r="O621" s="191">
        <f t="shared" si="81"/>
        <v>0.13401333333331067</v>
      </c>
      <c r="P621" s="192">
        <f t="shared" si="81"/>
        <v>1.1653333333331378E-2</v>
      </c>
    </row>
    <row r="622" spans="1:16" x14ac:dyDescent="0.3">
      <c r="A622" s="184" t="s">
        <v>129</v>
      </c>
      <c r="B622" s="185">
        <v>301.774</v>
      </c>
      <c r="C622" s="185">
        <v>301.81</v>
      </c>
      <c r="D622" s="185">
        <f t="shared" si="75"/>
        <v>3.6000000000001364E-2</v>
      </c>
      <c r="E622" s="186">
        <v>1900</v>
      </c>
      <c r="F622" s="186">
        <v>35</v>
      </c>
      <c r="G622" s="187">
        <v>0.08</v>
      </c>
      <c r="H622" s="188">
        <f t="shared" si="76"/>
        <v>1.5732000000000597</v>
      </c>
      <c r="I622" s="188">
        <f t="shared" si="77"/>
        <v>0.1368000000000052</v>
      </c>
      <c r="J622" s="189" t="s">
        <v>174</v>
      </c>
      <c r="K622" s="189">
        <f t="shared" si="74"/>
        <v>2.5</v>
      </c>
      <c r="L622" s="189">
        <f t="shared" si="78"/>
        <v>37.5</v>
      </c>
      <c r="M622" s="190">
        <f t="shared" si="79"/>
        <v>1.6780800000000637</v>
      </c>
      <c r="N622" s="190">
        <f t="shared" si="80"/>
        <v>0.14592000000000552</v>
      </c>
      <c r="O622" s="191">
        <f t="shared" si="81"/>
        <v>0.10488000000000408</v>
      </c>
      <c r="P622" s="192">
        <f t="shared" si="81"/>
        <v>9.1200000000003223E-3</v>
      </c>
    </row>
    <row r="623" spans="1:16" x14ac:dyDescent="0.3">
      <c r="A623" s="184" t="s">
        <v>129</v>
      </c>
      <c r="B623" s="185">
        <v>301.81</v>
      </c>
      <c r="C623" s="185">
        <v>301.84100000000001</v>
      </c>
      <c r="D623" s="185">
        <f t="shared" si="75"/>
        <v>3.1000000000005912E-2</v>
      </c>
      <c r="E623" s="186">
        <v>1900</v>
      </c>
      <c r="F623" s="186">
        <v>35</v>
      </c>
      <c r="G623" s="187">
        <v>0.08</v>
      </c>
      <c r="H623" s="188">
        <f t="shared" si="76"/>
        <v>1.3547000000002583</v>
      </c>
      <c r="I623" s="188">
        <f t="shared" si="77"/>
        <v>0.11780000000002247</v>
      </c>
      <c r="J623" s="189" t="s">
        <v>174</v>
      </c>
      <c r="K623" s="189">
        <f t="shared" ref="K623:K686" si="82">VLOOKUP(J623,SD,2,FALSE)</f>
        <v>2.5</v>
      </c>
      <c r="L623" s="189">
        <f t="shared" si="78"/>
        <v>37.5</v>
      </c>
      <c r="M623" s="190">
        <f t="shared" si="79"/>
        <v>1.4450133333336088</v>
      </c>
      <c r="N623" s="190">
        <f t="shared" si="80"/>
        <v>0.12565333333335729</v>
      </c>
      <c r="O623" s="191">
        <f t="shared" si="81"/>
        <v>9.0313333333350565E-2</v>
      </c>
      <c r="P623" s="192">
        <f t="shared" si="81"/>
        <v>7.8533333333348221E-3</v>
      </c>
    </row>
    <row r="624" spans="1:16" x14ac:dyDescent="0.3">
      <c r="A624" s="184" t="s">
        <v>129</v>
      </c>
      <c r="B624" s="185">
        <v>301.84100000000001</v>
      </c>
      <c r="C624" s="185">
        <v>301.85000000000002</v>
      </c>
      <c r="D624" s="185">
        <f t="shared" si="75"/>
        <v>9.0000000000145519E-3</v>
      </c>
      <c r="E624" s="186">
        <v>1900</v>
      </c>
      <c r="F624" s="186">
        <v>35</v>
      </c>
      <c r="G624" s="187">
        <v>0.08</v>
      </c>
      <c r="H624" s="188">
        <f t="shared" si="76"/>
        <v>0.39330000000063592</v>
      </c>
      <c r="I624" s="188">
        <f t="shared" si="77"/>
        <v>3.4200000000055297E-2</v>
      </c>
      <c r="J624" s="189" t="s">
        <v>174</v>
      </c>
      <c r="K624" s="189">
        <f t="shared" si="82"/>
        <v>2.5</v>
      </c>
      <c r="L624" s="189">
        <f t="shared" si="78"/>
        <v>37.5</v>
      </c>
      <c r="M624" s="190">
        <f t="shared" si="79"/>
        <v>0.41952000000067829</v>
      </c>
      <c r="N624" s="190">
        <f t="shared" si="80"/>
        <v>3.6480000000058986E-2</v>
      </c>
      <c r="O624" s="191">
        <f t="shared" si="81"/>
        <v>2.6220000000042376E-2</v>
      </c>
      <c r="P624" s="192">
        <f t="shared" si="81"/>
        <v>2.2800000000036888E-3</v>
      </c>
    </row>
    <row r="625" spans="1:16" x14ac:dyDescent="0.3">
      <c r="A625" s="184" t="s">
        <v>129</v>
      </c>
      <c r="B625" s="185">
        <v>301.85000000000002</v>
      </c>
      <c r="C625" s="185">
        <v>301.86</v>
      </c>
      <c r="D625" s="185">
        <f t="shared" si="75"/>
        <v>9.9999999999909051E-3</v>
      </c>
      <c r="E625" s="186">
        <v>1900</v>
      </c>
      <c r="F625" s="186">
        <v>35</v>
      </c>
      <c r="G625" s="187">
        <v>0.08</v>
      </c>
      <c r="H625" s="188">
        <f t="shared" si="76"/>
        <v>0.43699999999960254</v>
      </c>
      <c r="I625" s="188">
        <f t="shared" si="77"/>
        <v>3.7999999999965436E-2</v>
      </c>
      <c r="J625" s="189" t="s">
        <v>174</v>
      </c>
      <c r="K625" s="189">
        <f t="shared" si="82"/>
        <v>2.5</v>
      </c>
      <c r="L625" s="189">
        <f t="shared" si="78"/>
        <v>37.5</v>
      </c>
      <c r="M625" s="190">
        <f t="shared" si="79"/>
        <v>0.46613333333290941</v>
      </c>
      <c r="N625" s="190">
        <f t="shared" si="80"/>
        <v>4.0533333333296472E-2</v>
      </c>
      <c r="O625" s="191">
        <f t="shared" si="81"/>
        <v>2.9133333333306866E-2</v>
      </c>
      <c r="P625" s="192">
        <f t="shared" si="81"/>
        <v>2.5333333333310351E-3</v>
      </c>
    </row>
    <row r="626" spans="1:16" x14ac:dyDescent="0.3">
      <c r="A626" s="184" t="s">
        <v>129</v>
      </c>
      <c r="B626" s="185">
        <v>301.86</v>
      </c>
      <c r="C626" s="185">
        <v>301.90699999999998</v>
      </c>
      <c r="D626" s="185">
        <f t="shared" si="75"/>
        <v>4.6999999999968622E-2</v>
      </c>
      <c r="E626" s="186">
        <v>1900</v>
      </c>
      <c r="F626" s="186">
        <v>35</v>
      </c>
      <c r="G626" s="187">
        <v>0.08</v>
      </c>
      <c r="H626" s="188">
        <f t="shared" si="76"/>
        <v>2.0538999999986287</v>
      </c>
      <c r="I626" s="188">
        <f t="shared" si="77"/>
        <v>0.17859999999988077</v>
      </c>
      <c r="J626" s="189" t="s">
        <v>174</v>
      </c>
      <c r="K626" s="189">
        <f t="shared" si="82"/>
        <v>2.5</v>
      </c>
      <c r="L626" s="189">
        <f t="shared" si="78"/>
        <v>37.5</v>
      </c>
      <c r="M626" s="190">
        <f t="shared" si="79"/>
        <v>2.1908266666652039</v>
      </c>
      <c r="N626" s="190">
        <f t="shared" si="80"/>
        <v>0.19050666666653948</v>
      </c>
      <c r="O626" s="191">
        <f t="shared" si="81"/>
        <v>0.13692666666657516</v>
      </c>
      <c r="P626" s="192">
        <f t="shared" si="81"/>
        <v>1.1906666666658711E-2</v>
      </c>
    </row>
    <row r="627" spans="1:16" x14ac:dyDescent="0.3">
      <c r="A627" s="184" t="s">
        <v>129</v>
      </c>
      <c r="B627" s="185">
        <v>301.90699999999998</v>
      </c>
      <c r="C627" s="185">
        <v>302.02</v>
      </c>
      <c r="D627" s="185">
        <f t="shared" si="75"/>
        <v>0.11299999999999955</v>
      </c>
      <c r="E627" s="186">
        <v>1900</v>
      </c>
      <c r="F627" s="186">
        <v>35</v>
      </c>
      <c r="G627" s="187">
        <v>0.08</v>
      </c>
      <c r="H627" s="188">
        <f t="shared" si="76"/>
        <v>4.9380999999999799</v>
      </c>
      <c r="I627" s="188">
        <f t="shared" si="77"/>
        <v>0.42939999999999828</v>
      </c>
      <c r="J627" s="189" t="s">
        <v>174</v>
      </c>
      <c r="K627" s="189">
        <f t="shared" si="82"/>
        <v>2.5</v>
      </c>
      <c r="L627" s="189">
        <f t="shared" si="78"/>
        <v>37.5</v>
      </c>
      <c r="M627" s="190">
        <f t="shared" si="79"/>
        <v>5.267306666666645</v>
      </c>
      <c r="N627" s="190">
        <f t="shared" si="80"/>
        <v>0.45802666666666481</v>
      </c>
      <c r="O627" s="191">
        <f t="shared" si="81"/>
        <v>0.32920666666666509</v>
      </c>
      <c r="P627" s="192">
        <f t="shared" si="81"/>
        <v>2.8626666666666523E-2</v>
      </c>
    </row>
    <row r="628" spans="1:16" x14ac:dyDescent="0.3">
      <c r="A628" s="184" t="s">
        <v>129</v>
      </c>
      <c r="B628" s="185">
        <v>302.02</v>
      </c>
      <c r="C628" s="185">
        <v>302.04000000000002</v>
      </c>
      <c r="D628" s="185">
        <f t="shared" si="75"/>
        <v>2.0000000000038654E-2</v>
      </c>
      <c r="E628" s="186">
        <v>2110</v>
      </c>
      <c r="F628" s="186">
        <v>35</v>
      </c>
      <c r="G628" s="187">
        <v>0.08</v>
      </c>
      <c r="H628" s="188">
        <f t="shared" si="76"/>
        <v>0.97060000000187596</v>
      </c>
      <c r="I628" s="188">
        <f t="shared" si="77"/>
        <v>8.4400000000163108E-2</v>
      </c>
      <c r="J628" s="189" t="s">
        <v>174</v>
      </c>
      <c r="K628" s="189">
        <f t="shared" si="82"/>
        <v>2.5</v>
      </c>
      <c r="L628" s="189">
        <f t="shared" si="78"/>
        <v>37.5</v>
      </c>
      <c r="M628" s="190">
        <f t="shared" si="79"/>
        <v>1.0353066666686674</v>
      </c>
      <c r="N628" s="190">
        <f t="shared" si="80"/>
        <v>9.0026666666840657E-2</v>
      </c>
      <c r="O628" s="191">
        <f t="shared" si="81"/>
        <v>6.4706666666791479E-2</v>
      </c>
      <c r="P628" s="192">
        <f t="shared" si="81"/>
        <v>5.6266666666775489E-3</v>
      </c>
    </row>
    <row r="629" spans="1:16" x14ac:dyDescent="0.3">
      <c r="A629" s="184" t="s">
        <v>129</v>
      </c>
      <c r="B629" s="185">
        <v>302.04000000000002</v>
      </c>
      <c r="C629" s="185">
        <v>302.08999999999997</v>
      </c>
      <c r="D629" s="185">
        <f t="shared" si="75"/>
        <v>4.9999999999954525E-2</v>
      </c>
      <c r="E629" s="186">
        <v>2110</v>
      </c>
      <c r="F629" s="186">
        <v>35</v>
      </c>
      <c r="G629" s="187">
        <v>0.08</v>
      </c>
      <c r="H629" s="188">
        <f t="shared" si="76"/>
        <v>2.4264999999977932</v>
      </c>
      <c r="I629" s="188">
        <f t="shared" si="77"/>
        <v>0.21099999999980809</v>
      </c>
      <c r="J629" s="189" t="s">
        <v>171</v>
      </c>
      <c r="K629" s="189">
        <f t="shared" si="82"/>
        <v>7.5</v>
      </c>
      <c r="L629" s="189">
        <f t="shared" si="78"/>
        <v>32.5</v>
      </c>
      <c r="M629" s="190">
        <f t="shared" si="79"/>
        <v>2.9864615384588222</v>
      </c>
      <c r="N629" s="190">
        <f t="shared" si="80"/>
        <v>0.25969230769207152</v>
      </c>
      <c r="O629" s="191">
        <f t="shared" si="81"/>
        <v>0.55996153846102903</v>
      </c>
      <c r="P629" s="192">
        <f t="shared" si="81"/>
        <v>4.8692307692263431E-2</v>
      </c>
    </row>
    <row r="630" spans="1:16" x14ac:dyDescent="0.3">
      <c r="A630" s="184" t="s">
        <v>129</v>
      </c>
      <c r="B630" s="185">
        <v>302.08999999999997</v>
      </c>
      <c r="C630" s="185">
        <v>302.09399999999999</v>
      </c>
      <c r="D630" s="185">
        <f t="shared" si="75"/>
        <v>4.0000000000190994E-3</v>
      </c>
      <c r="E630" s="186">
        <v>2110</v>
      </c>
      <c r="F630" s="186">
        <v>35</v>
      </c>
      <c r="G630" s="187">
        <v>0.08</v>
      </c>
      <c r="H630" s="188">
        <f t="shared" si="76"/>
        <v>0.19412000000092691</v>
      </c>
      <c r="I630" s="188">
        <f t="shared" si="77"/>
        <v>1.6880000000080601E-2</v>
      </c>
      <c r="J630" s="189" t="s">
        <v>171</v>
      </c>
      <c r="K630" s="189">
        <f t="shared" si="82"/>
        <v>7.5</v>
      </c>
      <c r="L630" s="189">
        <f t="shared" si="78"/>
        <v>32.5</v>
      </c>
      <c r="M630" s="190">
        <f t="shared" si="79"/>
        <v>0.23891692307806389</v>
      </c>
      <c r="N630" s="190">
        <f t="shared" si="80"/>
        <v>2.0775384615483814E-2</v>
      </c>
      <c r="O630" s="191">
        <f t="shared" si="81"/>
        <v>4.479692307713698E-2</v>
      </c>
      <c r="P630" s="192">
        <f t="shared" si="81"/>
        <v>3.8953846154032128E-3</v>
      </c>
    </row>
    <row r="631" spans="1:16" x14ac:dyDescent="0.3">
      <c r="A631" s="184" t="s">
        <v>129</v>
      </c>
      <c r="B631" s="185">
        <v>302.09399999999999</v>
      </c>
      <c r="C631" s="185">
        <v>302.17</v>
      </c>
      <c r="D631" s="185">
        <f t="shared" si="75"/>
        <v>7.6000000000021828E-2</v>
      </c>
      <c r="E631" s="186">
        <v>2110</v>
      </c>
      <c r="F631" s="186">
        <v>35</v>
      </c>
      <c r="G631" s="187">
        <v>0.08</v>
      </c>
      <c r="H631" s="188">
        <f t="shared" si="76"/>
        <v>3.6882800000010598</v>
      </c>
      <c r="I631" s="188">
        <f t="shared" si="77"/>
        <v>0.32072000000009215</v>
      </c>
      <c r="J631" s="189" t="s">
        <v>171</v>
      </c>
      <c r="K631" s="189">
        <f t="shared" si="82"/>
        <v>7.5</v>
      </c>
      <c r="L631" s="189">
        <f t="shared" si="78"/>
        <v>32.5</v>
      </c>
      <c r="M631" s="190">
        <f t="shared" si="79"/>
        <v>4.5394215384628431</v>
      </c>
      <c r="N631" s="190">
        <f t="shared" si="80"/>
        <v>0.39473230769242107</v>
      </c>
      <c r="O631" s="191">
        <f t="shared" si="81"/>
        <v>0.85114153846178331</v>
      </c>
      <c r="P631" s="192">
        <f t="shared" si="81"/>
        <v>7.4012307692328916E-2</v>
      </c>
    </row>
    <row r="632" spans="1:16" x14ac:dyDescent="0.3">
      <c r="A632" s="184" t="s">
        <v>129</v>
      </c>
      <c r="B632" s="185">
        <v>302.17</v>
      </c>
      <c r="C632" s="185">
        <v>302.18</v>
      </c>
      <c r="D632" s="185">
        <f t="shared" si="75"/>
        <v>9.9999999999909051E-3</v>
      </c>
      <c r="E632" s="186">
        <v>2110</v>
      </c>
      <c r="F632" s="186">
        <v>35</v>
      </c>
      <c r="G632" s="187">
        <v>0.08</v>
      </c>
      <c r="H632" s="188">
        <f t="shared" si="76"/>
        <v>0.48529999999955864</v>
      </c>
      <c r="I632" s="188">
        <f t="shared" si="77"/>
        <v>4.2199999999961615E-2</v>
      </c>
      <c r="J632" s="189" t="s">
        <v>171</v>
      </c>
      <c r="K632" s="189">
        <f t="shared" si="82"/>
        <v>7.5</v>
      </c>
      <c r="L632" s="189">
        <f t="shared" si="78"/>
        <v>32.5</v>
      </c>
      <c r="M632" s="190">
        <f t="shared" si="79"/>
        <v>0.59729230769176445</v>
      </c>
      <c r="N632" s="190">
        <f t="shared" si="80"/>
        <v>5.1938461538414298E-2</v>
      </c>
      <c r="O632" s="191">
        <f t="shared" si="81"/>
        <v>0.11199230769220581</v>
      </c>
      <c r="P632" s="192">
        <f t="shared" si="81"/>
        <v>9.7384615384526821E-3</v>
      </c>
    </row>
    <row r="633" spans="1:16" x14ac:dyDescent="0.3">
      <c r="A633" s="184" t="s">
        <v>129</v>
      </c>
      <c r="B633" s="185">
        <v>302.18</v>
      </c>
      <c r="C633" s="185">
        <v>302.2</v>
      </c>
      <c r="D633" s="185">
        <f t="shared" si="75"/>
        <v>1.999999999998181E-2</v>
      </c>
      <c r="E633" s="186">
        <v>2110</v>
      </c>
      <c r="F633" s="186">
        <v>55</v>
      </c>
      <c r="G633" s="187">
        <v>0.08</v>
      </c>
      <c r="H633" s="188">
        <f t="shared" si="76"/>
        <v>0.64706666666607815</v>
      </c>
      <c r="I633" s="188">
        <f t="shared" si="77"/>
        <v>5.6266666666615492E-2</v>
      </c>
      <c r="J633" s="189" t="s">
        <v>171</v>
      </c>
      <c r="K633" s="189">
        <f t="shared" si="82"/>
        <v>7.5</v>
      </c>
      <c r="L633" s="189">
        <f t="shared" si="78"/>
        <v>52.5</v>
      </c>
      <c r="M633" s="190">
        <f t="shared" si="79"/>
        <v>0.73950476190408931</v>
      </c>
      <c r="N633" s="190">
        <f t="shared" si="80"/>
        <v>6.4304761904703411E-2</v>
      </c>
      <c r="O633" s="191">
        <f t="shared" si="81"/>
        <v>9.2438095238011164E-2</v>
      </c>
      <c r="P633" s="192">
        <f t="shared" si="81"/>
        <v>8.0380952380879195E-3</v>
      </c>
    </row>
    <row r="634" spans="1:16" x14ac:dyDescent="0.3">
      <c r="A634" s="184" t="s">
        <v>129</v>
      </c>
      <c r="B634" s="185">
        <v>302.2</v>
      </c>
      <c r="C634" s="185">
        <v>302.27999999999997</v>
      </c>
      <c r="D634" s="185">
        <f t="shared" si="75"/>
        <v>7.9999999999984084E-2</v>
      </c>
      <c r="E634" s="186">
        <v>2110</v>
      </c>
      <c r="F634" s="186">
        <v>55</v>
      </c>
      <c r="G634" s="187">
        <v>0.08</v>
      </c>
      <c r="H634" s="188">
        <f t="shared" si="76"/>
        <v>2.5882666666661516</v>
      </c>
      <c r="I634" s="188">
        <f t="shared" si="77"/>
        <v>0.2250666666666219</v>
      </c>
      <c r="J634" s="189" t="s">
        <v>171</v>
      </c>
      <c r="K634" s="189">
        <f t="shared" si="82"/>
        <v>7.5</v>
      </c>
      <c r="L634" s="189">
        <f t="shared" si="78"/>
        <v>52.5</v>
      </c>
      <c r="M634" s="190">
        <f t="shared" si="79"/>
        <v>2.9580190476184591</v>
      </c>
      <c r="N634" s="190">
        <f t="shared" si="80"/>
        <v>0.25721904761899644</v>
      </c>
      <c r="O634" s="191">
        <f t="shared" si="81"/>
        <v>0.36975238095230756</v>
      </c>
      <c r="P634" s="192">
        <f t="shared" si="81"/>
        <v>3.2152380952374549E-2</v>
      </c>
    </row>
    <row r="635" spans="1:16" x14ac:dyDescent="0.3">
      <c r="A635" s="184" t="s">
        <v>129</v>
      </c>
      <c r="B635" s="185">
        <v>302.27999999999997</v>
      </c>
      <c r="C635" s="185">
        <v>302.31</v>
      </c>
      <c r="D635" s="185">
        <f t="shared" si="75"/>
        <v>3.0000000000029559E-2</v>
      </c>
      <c r="E635" s="186">
        <v>2110</v>
      </c>
      <c r="F635" s="186">
        <v>55</v>
      </c>
      <c r="G635" s="187">
        <v>0.08</v>
      </c>
      <c r="H635" s="188">
        <f t="shared" si="76"/>
        <v>0.97060000000095636</v>
      </c>
      <c r="I635" s="188">
        <f t="shared" si="77"/>
        <v>8.4400000000083159E-2</v>
      </c>
      <c r="J635" s="189" t="s">
        <v>171</v>
      </c>
      <c r="K635" s="189">
        <f t="shared" si="82"/>
        <v>7.5</v>
      </c>
      <c r="L635" s="189">
        <f t="shared" si="78"/>
        <v>52.5</v>
      </c>
      <c r="M635" s="190">
        <f t="shared" si="79"/>
        <v>1.1092571428582358</v>
      </c>
      <c r="N635" s="190">
        <f t="shared" si="80"/>
        <v>9.6457142857237901E-2</v>
      </c>
      <c r="O635" s="191">
        <f t="shared" si="81"/>
        <v>0.13865714285727948</v>
      </c>
      <c r="P635" s="192">
        <f t="shared" si="81"/>
        <v>1.2057142857154743E-2</v>
      </c>
    </row>
    <row r="636" spans="1:16" x14ac:dyDescent="0.3">
      <c r="A636" s="184" t="s">
        <v>129</v>
      </c>
      <c r="B636" s="185">
        <v>302.31</v>
      </c>
      <c r="C636" s="185">
        <v>302.33999999999997</v>
      </c>
      <c r="D636" s="185">
        <f t="shared" si="75"/>
        <v>2.9999999999972715E-2</v>
      </c>
      <c r="E636" s="186">
        <v>2110</v>
      </c>
      <c r="F636" s="186">
        <v>55</v>
      </c>
      <c r="G636" s="187">
        <v>0.08</v>
      </c>
      <c r="H636" s="188">
        <f t="shared" si="76"/>
        <v>0.97059999999911717</v>
      </c>
      <c r="I636" s="188">
        <f t="shared" si="77"/>
        <v>8.4399999999923231E-2</v>
      </c>
      <c r="J636" s="189" t="s">
        <v>171</v>
      </c>
      <c r="K636" s="189">
        <f t="shared" si="82"/>
        <v>7.5</v>
      </c>
      <c r="L636" s="189">
        <f t="shared" si="78"/>
        <v>52.5</v>
      </c>
      <c r="M636" s="190">
        <f t="shared" si="79"/>
        <v>1.109257142856134</v>
      </c>
      <c r="N636" s="190">
        <f t="shared" si="80"/>
        <v>9.6457142857055117E-2</v>
      </c>
      <c r="O636" s="191">
        <f t="shared" si="81"/>
        <v>0.1386571428570168</v>
      </c>
      <c r="P636" s="192">
        <f t="shared" si="81"/>
        <v>1.2057142857131886E-2</v>
      </c>
    </row>
    <row r="637" spans="1:16" x14ac:dyDescent="0.3">
      <c r="A637" s="184" t="s">
        <v>129</v>
      </c>
      <c r="B637" s="185">
        <v>302.33999999999997</v>
      </c>
      <c r="C637" s="185">
        <v>302.36</v>
      </c>
      <c r="D637" s="185">
        <f t="shared" si="75"/>
        <v>2.0000000000038654E-2</v>
      </c>
      <c r="E637" s="186">
        <v>2110</v>
      </c>
      <c r="F637" s="186">
        <v>55</v>
      </c>
      <c r="G637" s="187">
        <v>0.08</v>
      </c>
      <c r="H637" s="188">
        <f t="shared" si="76"/>
        <v>0.64706666666791735</v>
      </c>
      <c r="I637" s="188">
        <f t="shared" si="77"/>
        <v>5.6266666666775406E-2</v>
      </c>
      <c r="J637" s="189" t="s">
        <v>171</v>
      </c>
      <c r="K637" s="189">
        <f t="shared" si="82"/>
        <v>7.5</v>
      </c>
      <c r="L637" s="189">
        <f t="shared" si="78"/>
        <v>52.5</v>
      </c>
      <c r="M637" s="190">
        <f t="shared" si="79"/>
        <v>0.73950476190619108</v>
      </c>
      <c r="N637" s="190">
        <f t="shared" si="80"/>
        <v>6.4304761904886182E-2</v>
      </c>
      <c r="O637" s="191">
        <f t="shared" si="81"/>
        <v>9.2438095238273732E-2</v>
      </c>
      <c r="P637" s="192">
        <f t="shared" si="81"/>
        <v>8.0380952381107762E-3</v>
      </c>
    </row>
    <row r="638" spans="1:16" x14ac:dyDescent="0.3">
      <c r="A638" s="184" t="s">
        <v>129</v>
      </c>
      <c r="B638" s="185">
        <v>302.36</v>
      </c>
      <c r="C638" s="185">
        <v>302.37</v>
      </c>
      <c r="D638" s="185">
        <f t="shared" si="75"/>
        <v>9.9999999999909051E-3</v>
      </c>
      <c r="E638" s="186">
        <v>2110</v>
      </c>
      <c r="F638" s="186">
        <v>55</v>
      </c>
      <c r="G638" s="187">
        <v>0.08</v>
      </c>
      <c r="H638" s="188">
        <f t="shared" si="76"/>
        <v>0.32353333333303907</v>
      </c>
      <c r="I638" s="188">
        <f t="shared" si="77"/>
        <v>2.8133333333307746E-2</v>
      </c>
      <c r="J638" s="189" t="s">
        <v>171</v>
      </c>
      <c r="K638" s="189">
        <f t="shared" si="82"/>
        <v>7.5</v>
      </c>
      <c r="L638" s="189">
        <f t="shared" si="78"/>
        <v>52.5</v>
      </c>
      <c r="M638" s="190">
        <f t="shared" si="79"/>
        <v>0.36975238095204466</v>
      </c>
      <c r="N638" s="190">
        <f t="shared" si="80"/>
        <v>3.2152380952351706E-2</v>
      </c>
      <c r="O638" s="191">
        <f t="shared" si="81"/>
        <v>4.6219047619005582E-2</v>
      </c>
      <c r="P638" s="192">
        <f t="shared" si="81"/>
        <v>4.0190476190439597E-3</v>
      </c>
    </row>
    <row r="639" spans="1:16" x14ac:dyDescent="0.3">
      <c r="A639" s="184" t="s">
        <v>129</v>
      </c>
      <c r="B639" s="185">
        <v>302.37</v>
      </c>
      <c r="C639" s="185">
        <v>302.56</v>
      </c>
      <c r="D639" s="185">
        <f t="shared" si="75"/>
        <v>0.18999999999999773</v>
      </c>
      <c r="E639" s="186">
        <v>2110</v>
      </c>
      <c r="F639" s="186">
        <v>55</v>
      </c>
      <c r="G639" s="187">
        <v>0.08</v>
      </c>
      <c r="H639" s="188">
        <f t="shared" si="76"/>
        <v>6.1471333333332598</v>
      </c>
      <c r="I639" s="188">
        <f t="shared" si="77"/>
        <v>0.53453333333332698</v>
      </c>
      <c r="J639" s="189" t="s">
        <v>171</v>
      </c>
      <c r="K639" s="189">
        <f t="shared" si="82"/>
        <v>7.5</v>
      </c>
      <c r="L639" s="189">
        <f t="shared" si="78"/>
        <v>52.5</v>
      </c>
      <c r="M639" s="190">
        <f t="shared" si="79"/>
        <v>7.025295238095155</v>
      </c>
      <c r="N639" s="190">
        <f t="shared" si="80"/>
        <v>0.61089523809523083</v>
      </c>
      <c r="O639" s="191">
        <f t="shared" si="81"/>
        <v>0.87816190476189515</v>
      </c>
      <c r="P639" s="192">
        <f t="shared" si="81"/>
        <v>7.6361904761903854E-2</v>
      </c>
    </row>
    <row r="640" spans="1:16" x14ac:dyDescent="0.3">
      <c r="A640" s="184" t="s">
        <v>129</v>
      </c>
      <c r="B640" s="185">
        <v>302.56</v>
      </c>
      <c r="C640" s="185">
        <v>302.66000000000003</v>
      </c>
      <c r="D640" s="185">
        <f t="shared" si="75"/>
        <v>0.10000000000002274</v>
      </c>
      <c r="E640" s="186">
        <v>2110</v>
      </c>
      <c r="F640" s="186">
        <v>55</v>
      </c>
      <c r="G640" s="187">
        <v>0.08</v>
      </c>
      <c r="H640" s="188">
        <f t="shared" si="76"/>
        <v>3.235333333334069</v>
      </c>
      <c r="I640" s="188">
        <f t="shared" si="77"/>
        <v>0.28133333333339733</v>
      </c>
      <c r="J640" s="189" t="s">
        <v>171</v>
      </c>
      <c r="K640" s="189">
        <f t="shared" si="82"/>
        <v>7.5</v>
      </c>
      <c r="L640" s="189">
        <f t="shared" si="78"/>
        <v>52.5</v>
      </c>
      <c r="M640" s="190">
        <f t="shared" si="79"/>
        <v>3.6975238095246503</v>
      </c>
      <c r="N640" s="190">
        <f t="shared" si="80"/>
        <v>0.32152380952388265</v>
      </c>
      <c r="O640" s="191">
        <f t="shared" si="81"/>
        <v>0.46219047619058129</v>
      </c>
      <c r="P640" s="192">
        <f t="shared" si="81"/>
        <v>4.0190476190485325E-2</v>
      </c>
    </row>
    <row r="641" spans="1:16" x14ac:dyDescent="0.3">
      <c r="A641" s="184" t="s">
        <v>129</v>
      </c>
      <c r="B641" s="185">
        <v>302.66000000000003</v>
      </c>
      <c r="C641" s="185">
        <v>302.76299999999998</v>
      </c>
      <c r="D641" s="185">
        <f t="shared" si="75"/>
        <v>0.1029999999999518</v>
      </c>
      <c r="E641" s="186">
        <v>2110</v>
      </c>
      <c r="F641" s="186">
        <v>55</v>
      </c>
      <c r="G641" s="187">
        <v>0.08</v>
      </c>
      <c r="H641" s="188">
        <f t="shared" si="76"/>
        <v>3.3323933333317739</v>
      </c>
      <c r="I641" s="188">
        <f t="shared" si="77"/>
        <v>0.28977333333319777</v>
      </c>
      <c r="J641" s="189" t="s">
        <v>171</v>
      </c>
      <c r="K641" s="189">
        <f t="shared" si="82"/>
        <v>7.5</v>
      </c>
      <c r="L641" s="189">
        <f t="shared" si="78"/>
        <v>52.5</v>
      </c>
      <c r="M641" s="190">
        <f t="shared" si="79"/>
        <v>3.8084495238077416</v>
      </c>
      <c r="N641" s="190">
        <f t="shared" si="80"/>
        <v>0.33116952380936887</v>
      </c>
      <c r="O641" s="191">
        <f t="shared" si="81"/>
        <v>0.4760561904759677</v>
      </c>
      <c r="P641" s="192">
        <f t="shared" si="81"/>
        <v>4.1396190476171102E-2</v>
      </c>
    </row>
    <row r="642" spans="1:16" x14ac:dyDescent="0.3">
      <c r="A642" s="184" t="s">
        <v>129</v>
      </c>
      <c r="B642" s="185">
        <v>302.76299999999998</v>
      </c>
      <c r="C642" s="185">
        <v>302.81</v>
      </c>
      <c r="D642" s="185">
        <f t="shared" si="75"/>
        <v>4.7000000000025466E-2</v>
      </c>
      <c r="E642" s="186">
        <v>2110</v>
      </c>
      <c r="F642" s="186">
        <v>55</v>
      </c>
      <c r="G642" s="187">
        <v>0.08</v>
      </c>
      <c r="H642" s="188">
        <f t="shared" si="76"/>
        <v>1.5206066666674907</v>
      </c>
      <c r="I642" s="188">
        <f t="shared" si="77"/>
        <v>0.13222666666673832</v>
      </c>
      <c r="J642" s="189" t="s">
        <v>171</v>
      </c>
      <c r="K642" s="189">
        <f t="shared" si="82"/>
        <v>7.5</v>
      </c>
      <c r="L642" s="189">
        <f t="shared" si="78"/>
        <v>52.5</v>
      </c>
      <c r="M642" s="190">
        <f t="shared" si="79"/>
        <v>1.7378361904771322</v>
      </c>
      <c r="N642" s="190">
        <f t="shared" si="80"/>
        <v>0.15111619047627237</v>
      </c>
      <c r="O642" s="191">
        <f t="shared" si="81"/>
        <v>0.21722952380964156</v>
      </c>
      <c r="P642" s="192">
        <f t="shared" si="81"/>
        <v>1.8889523809534042E-2</v>
      </c>
    </row>
    <row r="643" spans="1:16" x14ac:dyDescent="0.3">
      <c r="A643" s="184" t="s">
        <v>129</v>
      </c>
      <c r="B643" s="185">
        <v>302.81</v>
      </c>
      <c r="C643" s="185">
        <v>302.90600000000001</v>
      </c>
      <c r="D643" s="185">
        <f t="shared" si="75"/>
        <v>9.6000000000003638E-2</v>
      </c>
      <c r="E643" s="186">
        <v>2110</v>
      </c>
      <c r="F643" s="186">
        <v>55</v>
      </c>
      <c r="G643" s="187">
        <v>0.08</v>
      </c>
      <c r="H643" s="188">
        <f t="shared" si="76"/>
        <v>3.1059200000001179</v>
      </c>
      <c r="I643" s="188">
        <f t="shared" si="77"/>
        <v>0.27008000000001026</v>
      </c>
      <c r="J643" s="189" t="s">
        <v>171</v>
      </c>
      <c r="K643" s="189">
        <f t="shared" si="82"/>
        <v>7.5</v>
      </c>
      <c r="L643" s="189">
        <f t="shared" si="78"/>
        <v>52.5</v>
      </c>
      <c r="M643" s="190">
        <f t="shared" si="79"/>
        <v>3.549622857142992</v>
      </c>
      <c r="N643" s="190">
        <f t="shared" si="80"/>
        <v>0.3086628571428689</v>
      </c>
      <c r="O643" s="191">
        <f t="shared" si="81"/>
        <v>0.44370285714287405</v>
      </c>
      <c r="P643" s="192">
        <f t="shared" si="81"/>
        <v>3.858285714285864E-2</v>
      </c>
    </row>
    <row r="644" spans="1:16" x14ac:dyDescent="0.3">
      <c r="A644" s="184" t="s">
        <v>129</v>
      </c>
      <c r="B644" s="185">
        <v>302.90600000000001</v>
      </c>
      <c r="C644" s="185">
        <v>302.94799999999998</v>
      </c>
      <c r="D644" s="185">
        <f t="shared" ref="D644:D707" si="83">C644-B644</f>
        <v>4.199999999997317E-2</v>
      </c>
      <c r="E644" s="186">
        <v>2110</v>
      </c>
      <c r="F644" s="186">
        <v>55</v>
      </c>
      <c r="G644" s="187">
        <v>0.08</v>
      </c>
      <c r="H644" s="188">
        <f t="shared" ref="H644:H707" si="84">(E644*(1-G644)*D644)/(F644+5)</f>
        <v>1.3588399999991319</v>
      </c>
      <c r="I644" s="188">
        <f t="shared" ref="I644:I707" si="85">(D644*G644*E644)/(F644+5)</f>
        <v>0.11815999999992453</v>
      </c>
      <c r="J644" s="189" t="s">
        <v>171</v>
      </c>
      <c r="K644" s="189">
        <f t="shared" si="82"/>
        <v>7.5</v>
      </c>
      <c r="L644" s="189">
        <f t="shared" ref="L644:L707" si="86">IF((F644+5-K644)&lt;25,25,(F644+5-K644))</f>
        <v>52.5</v>
      </c>
      <c r="M644" s="190">
        <f t="shared" ref="M644:M707" si="87">((D644*(1-G644)*E644)/(L644))</f>
        <v>1.552959999999008</v>
      </c>
      <c r="N644" s="190">
        <f t="shared" ref="N644:N707" si="88">(D644*G644*E644)/(L644)</f>
        <v>0.13503999999991376</v>
      </c>
      <c r="O644" s="191">
        <f t="shared" ref="O644:P707" si="89">M644-H644</f>
        <v>0.19411999999987617</v>
      </c>
      <c r="P644" s="192">
        <f t="shared" si="89"/>
        <v>1.6879999999989223E-2</v>
      </c>
    </row>
    <row r="645" spans="1:16" x14ac:dyDescent="0.3">
      <c r="A645" s="184" t="s">
        <v>129</v>
      </c>
      <c r="B645" s="185">
        <v>302.94799999999998</v>
      </c>
      <c r="C645" s="185">
        <v>303.09100000000001</v>
      </c>
      <c r="D645" s="185">
        <f t="shared" si="83"/>
        <v>0.1430000000000291</v>
      </c>
      <c r="E645" s="186">
        <v>2110</v>
      </c>
      <c r="F645" s="186">
        <v>55</v>
      </c>
      <c r="G645" s="187">
        <v>0.08</v>
      </c>
      <c r="H645" s="188">
        <f t="shared" si="84"/>
        <v>4.6265266666676093</v>
      </c>
      <c r="I645" s="188">
        <f t="shared" si="85"/>
        <v>0.40230666666674858</v>
      </c>
      <c r="J645" s="189" t="s">
        <v>171</v>
      </c>
      <c r="K645" s="189">
        <f t="shared" si="82"/>
        <v>7.5</v>
      </c>
      <c r="L645" s="189">
        <f t="shared" si="86"/>
        <v>52.5</v>
      </c>
      <c r="M645" s="190">
        <f t="shared" si="87"/>
        <v>5.287459047620124</v>
      </c>
      <c r="N645" s="190">
        <f t="shared" si="88"/>
        <v>0.45977904761914123</v>
      </c>
      <c r="O645" s="191">
        <f t="shared" si="89"/>
        <v>0.66093238095251472</v>
      </c>
      <c r="P645" s="192">
        <f t="shared" si="89"/>
        <v>5.7472380952392654E-2</v>
      </c>
    </row>
    <row r="646" spans="1:16" x14ac:dyDescent="0.3">
      <c r="A646" s="184" t="s">
        <v>129</v>
      </c>
      <c r="B646" s="185">
        <v>303.09100000000001</v>
      </c>
      <c r="C646" s="185">
        <v>303.17</v>
      </c>
      <c r="D646" s="185">
        <f t="shared" si="83"/>
        <v>7.9000000000007731E-2</v>
      </c>
      <c r="E646" s="186">
        <v>2110</v>
      </c>
      <c r="F646" s="186">
        <v>55</v>
      </c>
      <c r="G646" s="187">
        <v>0.08</v>
      </c>
      <c r="H646" s="188">
        <f t="shared" si="84"/>
        <v>2.5559133333335837</v>
      </c>
      <c r="I646" s="188">
        <f t="shared" si="85"/>
        <v>0.22225333333335506</v>
      </c>
      <c r="J646" s="189" t="s">
        <v>171</v>
      </c>
      <c r="K646" s="189">
        <f t="shared" si="82"/>
        <v>7.5</v>
      </c>
      <c r="L646" s="189">
        <f t="shared" si="86"/>
        <v>52.5</v>
      </c>
      <c r="M646" s="190">
        <f t="shared" si="87"/>
        <v>2.9210438095240954</v>
      </c>
      <c r="N646" s="190">
        <f t="shared" si="88"/>
        <v>0.25400380952383439</v>
      </c>
      <c r="O646" s="191">
        <f t="shared" si="89"/>
        <v>0.36513047619051164</v>
      </c>
      <c r="P646" s="192">
        <f t="shared" si="89"/>
        <v>3.1750476190479326E-2</v>
      </c>
    </row>
    <row r="647" spans="1:16" x14ac:dyDescent="0.3">
      <c r="A647" s="184" t="s">
        <v>129</v>
      </c>
      <c r="B647" s="185">
        <v>303.17</v>
      </c>
      <c r="C647" s="185">
        <v>303.19400000000002</v>
      </c>
      <c r="D647" s="185">
        <f t="shared" si="83"/>
        <v>2.4000000000000909E-2</v>
      </c>
      <c r="E647" s="186">
        <v>2110</v>
      </c>
      <c r="F647" s="186">
        <v>55</v>
      </c>
      <c r="G647" s="187">
        <v>0.08</v>
      </c>
      <c r="H647" s="188">
        <f t="shared" si="84"/>
        <v>0.77648000000002948</v>
      </c>
      <c r="I647" s="188">
        <f t="shared" si="85"/>
        <v>6.7520000000002564E-2</v>
      </c>
      <c r="J647" s="189" t="s">
        <v>171</v>
      </c>
      <c r="K647" s="189">
        <f t="shared" si="82"/>
        <v>7.5</v>
      </c>
      <c r="L647" s="189">
        <f t="shared" si="86"/>
        <v>52.5</v>
      </c>
      <c r="M647" s="190">
        <f t="shared" si="87"/>
        <v>0.88740571428574799</v>
      </c>
      <c r="N647" s="190">
        <f t="shared" si="88"/>
        <v>7.7165714285717224E-2</v>
      </c>
      <c r="O647" s="191">
        <f t="shared" si="89"/>
        <v>0.11092571428571851</v>
      </c>
      <c r="P647" s="192">
        <f t="shared" si="89"/>
        <v>9.6457142857146599E-3</v>
      </c>
    </row>
    <row r="648" spans="1:16" x14ac:dyDescent="0.3">
      <c r="A648" s="184" t="s">
        <v>129</v>
      </c>
      <c r="B648" s="185">
        <v>303.19400000000002</v>
      </c>
      <c r="C648" s="185">
        <v>303.31</v>
      </c>
      <c r="D648" s="185">
        <f t="shared" si="83"/>
        <v>0.11599999999998545</v>
      </c>
      <c r="E648" s="186">
        <v>2110</v>
      </c>
      <c r="F648" s="186">
        <v>55</v>
      </c>
      <c r="G648" s="187">
        <v>0.08</v>
      </c>
      <c r="H648" s="188">
        <f t="shared" si="84"/>
        <v>3.752986666666196</v>
      </c>
      <c r="I648" s="188">
        <f t="shared" si="85"/>
        <v>0.32634666666662576</v>
      </c>
      <c r="J648" s="189" t="s">
        <v>171</v>
      </c>
      <c r="K648" s="189">
        <f t="shared" si="82"/>
        <v>7.5</v>
      </c>
      <c r="L648" s="189">
        <f t="shared" si="86"/>
        <v>52.5</v>
      </c>
      <c r="M648" s="190">
        <f t="shared" si="87"/>
        <v>4.2891276190470808</v>
      </c>
      <c r="N648" s="190">
        <f t="shared" si="88"/>
        <v>0.37296761904757231</v>
      </c>
      <c r="O648" s="191">
        <f t="shared" si="89"/>
        <v>0.53614095238088488</v>
      </c>
      <c r="P648" s="192">
        <f t="shared" si="89"/>
        <v>4.6620952380946545E-2</v>
      </c>
    </row>
    <row r="649" spans="1:16" x14ac:dyDescent="0.3">
      <c r="A649" s="184" t="s">
        <v>129</v>
      </c>
      <c r="B649" s="185">
        <v>303.31</v>
      </c>
      <c r="C649" s="185">
        <v>303.38</v>
      </c>
      <c r="D649" s="185">
        <f t="shared" si="83"/>
        <v>6.9999999999993179E-2</v>
      </c>
      <c r="E649" s="186">
        <v>2110</v>
      </c>
      <c r="F649" s="186">
        <v>55</v>
      </c>
      <c r="G649" s="187">
        <v>0.08</v>
      </c>
      <c r="H649" s="188">
        <f t="shared" si="84"/>
        <v>2.2647333333331128</v>
      </c>
      <c r="I649" s="188">
        <f t="shared" si="85"/>
        <v>0.19693333333331414</v>
      </c>
      <c r="J649" s="189" t="s">
        <v>171</v>
      </c>
      <c r="K649" s="189">
        <f t="shared" si="82"/>
        <v>7.5</v>
      </c>
      <c r="L649" s="189">
        <f t="shared" si="86"/>
        <v>52.5</v>
      </c>
      <c r="M649" s="190">
        <f t="shared" si="87"/>
        <v>2.5882666666664145</v>
      </c>
      <c r="N649" s="190">
        <f t="shared" si="88"/>
        <v>0.22506666666664471</v>
      </c>
      <c r="O649" s="191">
        <f t="shared" si="89"/>
        <v>0.3235333333333017</v>
      </c>
      <c r="P649" s="192">
        <f t="shared" si="89"/>
        <v>2.8133333333330568E-2</v>
      </c>
    </row>
    <row r="650" spans="1:16" x14ac:dyDescent="0.3">
      <c r="A650" s="184" t="s">
        <v>129</v>
      </c>
      <c r="B650" s="185">
        <v>303.38</v>
      </c>
      <c r="C650" s="185">
        <v>303.38900000000001</v>
      </c>
      <c r="D650" s="185">
        <f t="shared" si="83"/>
        <v>9.0000000000145519E-3</v>
      </c>
      <c r="E650" s="186">
        <v>2110</v>
      </c>
      <c r="F650" s="186">
        <v>55</v>
      </c>
      <c r="G650" s="187">
        <v>0.08</v>
      </c>
      <c r="H650" s="188">
        <f t="shared" si="84"/>
        <v>0.29118000000047078</v>
      </c>
      <c r="I650" s="188">
        <f t="shared" si="85"/>
        <v>2.5320000000040938E-2</v>
      </c>
      <c r="J650" s="189" t="s">
        <v>171</v>
      </c>
      <c r="K650" s="189">
        <f t="shared" si="82"/>
        <v>7.5</v>
      </c>
      <c r="L650" s="189">
        <f t="shared" si="86"/>
        <v>52.5</v>
      </c>
      <c r="M650" s="190">
        <f t="shared" si="87"/>
        <v>0.3327771428576809</v>
      </c>
      <c r="N650" s="190">
        <f t="shared" si="88"/>
        <v>2.8937142857189645E-2</v>
      </c>
      <c r="O650" s="191">
        <f t="shared" si="89"/>
        <v>4.1597142857210112E-2</v>
      </c>
      <c r="P650" s="192">
        <f t="shared" si="89"/>
        <v>3.6171428571487065E-3</v>
      </c>
    </row>
    <row r="651" spans="1:16" x14ac:dyDescent="0.3">
      <c r="A651" s="184" t="s">
        <v>129</v>
      </c>
      <c r="B651" s="185">
        <v>303.38900000000001</v>
      </c>
      <c r="C651" s="185">
        <v>303.50299999999999</v>
      </c>
      <c r="D651" s="185">
        <f t="shared" si="83"/>
        <v>0.1139999999999759</v>
      </c>
      <c r="E651" s="186">
        <v>2110</v>
      </c>
      <c r="F651" s="186">
        <v>55</v>
      </c>
      <c r="G651" s="187">
        <v>0.08</v>
      </c>
      <c r="H651" s="188">
        <f t="shared" si="84"/>
        <v>3.68827999999922</v>
      </c>
      <c r="I651" s="188">
        <f t="shared" si="85"/>
        <v>0.32071999999993223</v>
      </c>
      <c r="J651" s="189" t="s">
        <v>171</v>
      </c>
      <c r="K651" s="189">
        <f t="shared" si="82"/>
        <v>7.5</v>
      </c>
      <c r="L651" s="189">
        <f t="shared" si="86"/>
        <v>52.5</v>
      </c>
      <c r="M651" s="190">
        <f t="shared" si="87"/>
        <v>4.2151771428562519</v>
      </c>
      <c r="N651" s="190">
        <f t="shared" si="88"/>
        <v>0.3665371428570654</v>
      </c>
      <c r="O651" s="191">
        <f t="shared" si="89"/>
        <v>0.52689714285703193</v>
      </c>
      <c r="P651" s="192">
        <f t="shared" si="89"/>
        <v>4.5817142857133175E-2</v>
      </c>
    </row>
    <row r="652" spans="1:16" x14ac:dyDescent="0.3">
      <c r="A652" s="184" t="s">
        <v>129</v>
      </c>
      <c r="B652" s="185">
        <v>303.50299999999999</v>
      </c>
      <c r="C652" s="185">
        <v>303.51299999999998</v>
      </c>
      <c r="D652" s="185">
        <f t="shared" si="83"/>
        <v>9.9999999999909051E-3</v>
      </c>
      <c r="E652" s="186">
        <v>2110</v>
      </c>
      <c r="F652" s="186">
        <v>55</v>
      </c>
      <c r="G652" s="187">
        <v>0.08</v>
      </c>
      <c r="H652" s="188">
        <f t="shared" si="84"/>
        <v>0.32353333333303907</v>
      </c>
      <c r="I652" s="188">
        <f t="shared" si="85"/>
        <v>2.8133333333307746E-2</v>
      </c>
      <c r="J652" s="189" t="s">
        <v>171</v>
      </c>
      <c r="K652" s="189">
        <f t="shared" si="82"/>
        <v>7.5</v>
      </c>
      <c r="L652" s="189">
        <f t="shared" si="86"/>
        <v>52.5</v>
      </c>
      <c r="M652" s="190">
        <f t="shared" si="87"/>
        <v>0.36975238095204466</v>
      </c>
      <c r="N652" s="190">
        <f t="shared" si="88"/>
        <v>3.2152380952351706E-2</v>
      </c>
      <c r="O652" s="191">
        <f t="shared" si="89"/>
        <v>4.6219047619005582E-2</v>
      </c>
      <c r="P652" s="192">
        <f t="shared" si="89"/>
        <v>4.0190476190439597E-3</v>
      </c>
    </row>
    <row r="653" spans="1:16" x14ac:dyDescent="0.3">
      <c r="A653" s="184" t="s">
        <v>129</v>
      </c>
      <c r="B653" s="185">
        <v>303.51299999999998</v>
      </c>
      <c r="C653" s="185">
        <v>303.66699999999997</v>
      </c>
      <c r="D653" s="185">
        <f t="shared" si="83"/>
        <v>0.15399999999999636</v>
      </c>
      <c r="E653" s="186">
        <v>2110</v>
      </c>
      <c r="F653" s="186">
        <v>55</v>
      </c>
      <c r="G653" s="187">
        <v>0.08</v>
      </c>
      <c r="H653" s="188">
        <f t="shared" si="84"/>
        <v>4.9824133333332155</v>
      </c>
      <c r="I653" s="188">
        <f t="shared" si="85"/>
        <v>0.43325333333332311</v>
      </c>
      <c r="J653" s="189" t="s">
        <v>171</v>
      </c>
      <c r="K653" s="189">
        <f t="shared" si="82"/>
        <v>7.5</v>
      </c>
      <c r="L653" s="189">
        <f t="shared" si="86"/>
        <v>52.5</v>
      </c>
      <c r="M653" s="190">
        <f t="shared" si="87"/>
        <v>5.6941866666665328</v>
      </c>
      <c r="N653" s="190">
        <f t="shared" si="88"/>
        <v>0.49514666666665497</v>
      </c>
      <c r="O653" s="191">
        <f t="shared" si="89"/>
        <v>0.71177333333331738</v>
      </c>
      <c r="P653" s="192">
        <f t="shared" si="89"/>
        <v>6.1893333333331857E-2</v>
      </c>
    </row>
    <row r="654" spans="1:16" x14ac:dyDescent="0.3">
      <c r="A654" s="184" t="s">
        <v>129</v>
      </c>
      <c r="B654" s="185">
        <v>303.66699999999997</v>
      </c>
      <c r="C654" s="185">
        <v>303.68700000000001</v>
      </c>
      <c r="D654" s="185">
        <f t="shared" si="83"/>
        <v>2.0000000000038654E-2</v>
      </c>
      <c r="E654" s="186">
        <v>2110</v>
      </c>
      <c r="F654" s="186">
        <v>55</v>
      </c>
      <c r="G654" s="187">
        <v>0.08</v>
      </c>
      <c r="H654" s="188">
        <f t="shared" si="84"/>
        <v>0.64706666666791735</v>
      </c>
      <c r="I654" s="188">
        <f t="shared" si="85"/>
        <v>5.6266666666775406E-2</v>
      </c>
      <c r="J654" s="189" t="s">
        <v>171</v>
      </c>
      <c r="K654" s="189">
        <f t="shared" si="82"/>
        <v>7.5</v>
      </c>
      <c r="L654" s="189">
        <f t="shared" si="86"/>
        <v>52.5</v>
      </c>
      <c r="M654" s="190">
        <f t="shared" si="87"/>
        <v>0.73950476190619108</v>
      </c>
      <c r="N654" s="190">
        <f t="shared" si="88"/>
        <v>6.4304761904886182E-2</v>
      </c>
      <c r="O654" s="191">
        <f t="shared" si="89"/>
        <v>9.2438095238273732E-2</v>
      </c>
      <c r="P654" s="192">
        <f t="shared" si="89"/>
        <v>8.0380952381107762E-3</v>
      </c>
    </row>
    <row r="655" spans="1:16" x14ac:dyDescent="0.3">
      <c r="A655" s="184" t="s">
        <v>129</v>
      </c>
      <c r="B655" s="185">
        <v>303.68700000000001</v>
      </c>
      <c r="C655" s="185">
        <v>303.77</v>
      </c>
      <c r="D655" s="185">
        <f t="shared" si="83"/>
        <v>8.2999999999969987E-2</v>
      </c>
      <c r="E655" s="186">
        <v>2110</v>
      </c>
      <c r="F655" s="186">
        <v>55</v>
      </c>
      <c r="G655" s="187">
        <v>0.08</v>
      </c>
      <c r="H655" s="188">
        <f t="shared" si="84"/>
        <v>2.6853266666656959</v>
      </c>
      <c r="I655" s="188">
        <f t="shared" si="85"/>
        <v>0.23350666666658224</v>
      </c>
      <c r="J655" s="189" t="s">
        <v>171</v>
      </c>
      <c r="K655" s="189">
        <f t="shared" si="82"/>
        <v>7.5</v>
      </c>
      <c r="L655" s="189">
        <f t="shared" si="86"/>
        <v>52.5</v>
      </c>
      <c r="M655" s="190">
        <f t="shared" si="87"/>
        <v>3.0689447619036523</v>
      </c>
      <c r="N655" s="190">
        <f t="shared" si="88"/>
        <v>0.2668647619046654</v>
      </c>
      <c r="O655" s="191">
        <f t="shared" si="89"/>
        <v>0.38361809523795642</v>
      </c>
      <c r="P655" s="192">
        <f t="shared" si="89"/>
        <v>3.3358095238083169E-2</v>
      </c>
    </row>
    <row r="656" spans="1:16" x14ac:dyDescent="0.3">
      <c r="A656" s="184" t="s">
        <v>129</v>
      </c>
      <c r="B656" s="185">
        <v>303.77</v>
      </c>
      <c r="C656" s="185">
        <v>303.77999999999997</v>
      </c>
      <c r="D656" s="185">
        <f t="shared" si="83"/>
        <v>9.9999999999909051E-3</v>
      </c>
      <c r="E656" s="186">
        <v>2110</v>
      </c>
      <c r="F656" s="186">
        <v>55</v>
      </c>
      <c r="G656" s="187">
        <v>0.08</v>
      </c>
      <c r="H656" s="188">
        <f t="shared" si="84"/>
        <v>0.32353333333303907</v>
      </c>
      <c r="I656" s="188">
        <f t="shared" si="85"/>
        <v>2.8133333333307746E-2</v>
      </c>
      <c r="J656" s="189" t="s">
        <v>171</v>
      </c>
      <c r="K656" s="189">
        <f t="shared" si="82"/>
        <v>7.5</v>
      </c>
      <c r="L656" s="189">
        <f t="shared" si="86"/>
        <v>52.5</v>
      </c>
      <c r="M656" s="190">
        <f t="shared" si="87"/>
        <v>0.36975238095204466</v>
      </c>
      <c r="N656" s="190">
        <f t="shared" si="88"/>
        <v>3.2152380952351706E-2</v>
      </c>
      <c r="O656" s="191">
        <f t="shared" si="89"/>
        <v>4.6219047619005582E-2</v>
      </c>
      <c r="P656" s="192">
        <f t="shared" si="89"/>
        <v>4.0190476190439597E-3</v>
      </c>
    </row>
    <row r="657" spans="1:16" x14ac:dyDescent="0.3">
      <c r="A657" s="184" t="s">
        <v>129</v>
      </c>
      <c r="B657" s="185">
        <v>303.77999999999997</v>
      </c>
      <c r="C657" s="185">
        <v>303.81</v>
      </c>
      <c r="D657" s="185">
        <f t="shared" si="83"/>
        <v>3.0000000000029559E-2</v>
      </c>
      <c r="E657" s="186">
        <v>2110</v>
      </c>
      <c r="F657" s="186">
        <v>55</v>
      </c>
      <c r="G657" s="187">
        <v>0.08</v>
      </c>
      <c r="H657" s="188">
        <f t="shared" si="84"/>
        <v>0.97060000000095636</v>
      </c>
      <c r="I657" s="188">
        <f t="shared" si="85"/>
        <v>8.4400000000083159E-2</v>
      </c>
      <c r="J657" s="189" t="s">
        <v>171</v>
      </c>
      <c r="K657" s="189">
        <f t="shared" si="82"/>
        <v>7.5</v>
      </c>
      <c r="L657" s="189">
        <f t="shared" si="86"/>
        <v>52.5</v>
      </c>
      <c r="M657" s="190">
        <f t="shared" si="87"/>
        <v>1.1092571428582358</v>
      </c>
      <c r="N657" s="190">
        <f t="shared" si="88"/>
        <v>9.6457142857237901E-2</v>
      </c>
      <c r="O657" s="191">
        <f t="shared" si="89"/>
        <v>0.13865714285727948</v>
      </c>
      <c r="P657" s="192">
        <f t="shared" si="89"/>
        <v>1.2057142857154743E-2</v>
      </c>
    </row>
    <row r="658" spans="1:16" x14ac:dyDescent="0.3">
      <c r="A658" s="184" t="s">
        <v>129</v>
      </c>
      <c r="B658" s="185">
        <v>303.81</v>
      </c>
      <c r="C658" s="185">
        <v>303.83199999999999</v>
      </c>
      <c r="D658" s="185">
        <f t="shared" si="83"/>
        <v>2.199999999999136E-2</v>
      </c>
      <c r="E658" s="186">
        <v>2110</v>
      </c>
      <c r="F658" s="186">
        <v>55</v>
      </c>
      <c r="G658" s="187">
        <v>0.08</v>
      </c>
      <c r="H658" s="188">
        <f t="shared" si="84"/>
        <v>0.71177333333305381</v>
      </c>
      <c r="I658" s="188">
        <f t="shared" si="85"/>
        <v>6.1893333333309028E-2</v>
      </c>
      <c r="J658" s="189" t="s">
        <v>171</v>
      </c>
      <c r="K658" s="189">
        <f t="shared" si="82"/>
        <v>7.5</v>
      </c>
      <c r="L658" s="189">
        <f t="shared" si="86"/>
        <v>52.5</v>
      </c>
      <c r="M658" s="190">
        <f t="shared" si="87"/>
        <v>0.81345523809491871</v>
      </c>
      <c r="N658" s="190">
        <f t="shared" si="88"/>
        <v>7.0735238095210318E-2</v>
      </c>
      <c r="O658" s="191">
        <f t="shared" si="89"/>
        <v>0.10168190476186489</v>
      </c>
      <c r="P658" s="192">
        <f t="shared" si="89"/>
        <v>8.8419047619012897E-3</v>
      </c>
    </row>
    <row r="659" spans="1:16" x14ac:dyDescent="0.3">
      <c r="A659" s="184" t="s">
        <v>129</v>
      </c>
      <c r="B659" s="185">
        <v>303.83199999999999</v>
      </c>
      <c r="C659" s="185">
        <v>303.88600000000002</v>
      </c>
      <c r="D659" s="185">
        <f t="shared" si="83"/>
        <v>5.4000000000030468E-2</v>
      </c>
      <c r="E659" s="186">
        <v>2110</v>
      </c>
      <c r="F659" s="186">
        <v>55</v>
      </c>
      <c r="G659" s="187">
        <v>0.08</v>
      </c>
      <c r="H659" s="188">
        <f t="shared" si="84"/>
        <v>1.7470800000009856</v>
      </c>
      <c r="I659" s="188">
        <f t="shared" si="85"/>
        <v>0.15192000000008571</v>
      </c>
      <c r="J659" s="189" t="s">
        <v>171</v>
      </c>
      <c r="K659" s="189">
        <f t="shared" si="82"/>
        <v>7.5</v>
      </c>
      <c r="L659" s="189">
        <f t="shared" si="86"/>
        <v>52.5</v>
      </c>
      <c r="M659" s="190">
        <f t="shared" si="87"/>
        <v>1.9966628571439839</v>
      </c>
      <c r="N659" s="190">
        <f t="shared" si="88"/>
        <v>0.17362285714295508</v>
      </c>
      <c r="O659" s="191">
        <f t="shared" si="89"/>
        <v>0.24958285714299833</v>
      </c>
      <c r="P659" s="192">
        <f t="shared" si="89"/>
        <v>2.1702857142869375E-2</v>
      </c>
    </row>
    <row r="660" spans="1:16" x14ac:dyDescent="0.3">
      <c r="A660" s="184" t="s">
        <v>129</v>
      </c>
      <c r="B660" s="185">
        <v>303.88600000000002</v>
      </c>
      <c r="C660" s="185">
        <v>303.90699999999998</v>
      </c>
      <c r="D660" s="185">
        <f t="shared" si="83"/>
        <v>2.0999999999958163E-2</v>
      </c>
      <c r="E660" s="186">
        <v>2110</v>
      </c>
      <c r="F660" s="186">
        <v>55</v>
      </c>
      <c r="G660" s="187">
        <v>0.08</v>
      </c>
      <c r="H660" s="188">
        <f t="shared" si="84"/>
        <v>0.67941999999864644</v>
      </c>
      <c r="I660" s="188">
        <f t="shared" si="85"/>
        <v>5.9079999999882303E-2</v>
      </c>
      <c r="J660" s="189" t="s">
        <v>171</v>
      </c>
      <c r="K660" s="189">
        <f t="shared" si="82"/>
        <v>7.5</v>
      </c>
      <c r="L660" s="189">
        <f t="shared" si="86"/>
        <v>52.5</v>
      </c>
      <c r="M660" s="190">
        <f t="shared" si="87"/>
        <v>0.77647999999845307</v>
      </c>
      <c r="N660" s="190">
        <f t="shared" si="88"/>
        <v>6.7519999999865493E-2</v>
      </c>
      <c r="O660" s="191">
        <f t="shared" si="89"/>
        <v>9.7059999999806634E-2</v>
      </c>
      <c r="P660" s="192">
        <f t="shared" si="89"/>
        <v>8.4399999999831901E-3</v>
      </c>
    </row>
    <row r="661" spans="1:16" x14ac:dyDescent="0.3">
      <c r="A661" s="184" t="s">
        <v>129</v>
      </c>
      <c r="B661" s="185">
        <v>303.90699999999998</v>
      </c>
      <c r="C661" s="185">
        <v>304.07100000000003</v>
      </c>
      <c r="D661" s="185">
        <f t="shared" si="83"/>
        <v>0.16400000000004411</v>
      </c>
      <c r="E661" s="186">
        <v>2110</v>
      </c>
      <c r="F661" s="186">
        <v>55</v>
      </c>
      <c r="G661" s="187">
        <v>0.08</v>
      </c>
      <c r="H661" s="188">
        <f t="shared" si="84"/>
        <v>5.3059466666680937</v>
      </c>
      <c r="I661" s="188">
        <f t="shared" si="85"/>
        <v>0.46138666666679085</v>
      </c>
      <c r="J661" s="189" t="s">
        <v>171</v>
      </c>
      <c r="K661" s="189">
        <f t="shared" si="82"/>
        <v>7.5</v>
      </c>
      <c r="L661" s="189">
        <f t="shared" si="86"/>
        <v>52.5</v>
      </c>
      <c r="M661" s="190">
        <f t="shared" si="87"/>
        <v>6.0639390476206785</v>
      </c>
      <c r="N661" s="190">
        <f t="shared" si="88"/>
        <v>0.52729904761918955</v>
      </c>
      <c r="O661" s="191">
        <f t="shared" si="89"/>
        <v>0.75799238095258481</v>
      </c>
      <c r="P661" s="192">
        <f t="shared" si="89"/>
        <v>6.5912380952398708E-2</v>
      </c>
    </row>
    <row r="662" spans="1:16" x14ac:dyDescent="0.3">
      <c r="A662" s="184" t="s">
        <v>129</v>
      </c>
      <c r="B662" s="185">
        <v>304.07100000000003</v>
      </c>
      <c r="C662" s="185">
        <v>304.07499999999999</v>
      </c>
      <c r="D662" s="185">
        <f t="shared" si="83"/>
        <v>3.999999999962256E-3</v>
      </c>
      <c r="E662" s="186">
        <v>2110</v>
      </c>
      <c r="F662" s="186">
        <v>55</v>
      </c>
      <c r="G662" s="187">
        <v>0.08</v>
      </c>
      <c r="H662" s="188">
        <f t="shared" si="84"/>
        <v>0.12941333333211219</v>
      </c>
      <c r="I662" s="188">
        <f t="shared" si="85"/>
        <v>1.1253333333227146E-2</v>
      </c>
      <c r="J662" s="189" t="s">
        <v>171</v>
      </c>
      <c r="K662" s="189">
        <f t="shared" si="82"/>
        <v>7.5</v>
      </c>
      <c r="L662" s="189">
        <f t="shared" si="86"/>
        <v>52.5</v>
      </c>
      <c r="M662" s="190">
        <f t="shared" si="87"/>
        <v>0.1479009523795568</v>
      </c>
      <c r="N662" s="190">
        <f t="shared" si="88"/>
        <v>1.2860952380831025E-2</v>
      </c>
      <c r="O662" s="191">
        <f t="shared" si="89"/>
        <v>1.8487619047444614E-2</v>
      </c>
      <c r="P662" s="192">
        <f t="shared" si="89"/>
        <v>1.6076190476038785E-3</v>
      </c>
    </row>
    <row r="663" spans="1:16" x14ac:dyDescent="0.3">
      <c r="A663" s="184" t="s">
        <v>129</v>
      </c>
      <c r="B663" s="185">
        <v>304.07499999999999</v>
      </c>
      <c r="C663" s="185">
        <v>304.101</v>
      </c>
      <c r="D663" s="185">
        <f t="shared" si="83"/>
        <v>2.6000000000010459E-2</v>
      </c>
      <c r="E663" s="186">
        <v>2110</v>
      </c>
      <c r="F663" s="186">
        <v>55</v>
      </c>
      <c r="G663" s="187">
        <v>0.08</v>
      </c>
      <c r="H663" s="188">
        <f t="shared" si="84"/>
        <v>0.84118666666700503</v>
      </c>
      <c r="I663" s="188">
        <f t="shared" si="85"/>
        <v>7.3146666666696086E-2</v>
      </c>
      <c r="J663" s="189" t="s">
        <v>171</v>
      </c>
      <c r="K663" s="189">
        <f t="shared" si="82"/>
        <v>7.5</v>
      </c>
      <c r="L663" s="189">
        <f t="shared" si="86"/>
        <v>52.5</v>
      </c>
      <c r="M663" s="190">
        <f t="shared" si="87"/>
        <v>0.96135619047657739</v>
      </c>
      <c r="N663" s="190">
        <f t="shared" si="88"/>
        <v>8.3596190476224103E-2</v>
      </c>
      <c r="O663" s="191">
        <f t="shared" si="89"/>
        <v>0.12016952380957235</v>
      </c>
      <c r="P663" s="192">
        <f t="shared" si="89"/>
        <v>1.0449523809528016E-2</v>
      </c>
    </row>
    <row r="664" spans="1:16" x14ac:dyDescent="0.3">
      <c r="A664" s="184" t="s">
        <v>129</v>
      </c>
      <c r="B664" s="185">
        <v>304.101</v>
      </c>
      <c r="C664" s="185">
        <v>304.11700000000002</v>
      </c>
      <c r="D664" s="185">
        <f t="shared" si="83"/>
        <v>1.6000000000019554E-2</v>
      </c>
      <c r="E664" s="186">
        <v>2110</v>
      </c>
      <c r="F664" s="186">
        <v>55</v>
      </c>
      <c r="G664" s="187">
        <v>0.08</v>
      </c>
      <c r="H664" s="188">
        <f t="shared" si="84"/>
        <v>0.51765333333396601</v>
      </c>
      <c r="I664" s="188">
        <f t="shared" si="85"/>
        <v>4.5013333333388347E-2</v>
      </c>
      <c r="J664" s="189" t="s">
        <v>171</v>
      </c>
      <c r="K664" s="189">
        <f t="shared" si="82"/>
        <v>7.5</v>
      </c>
      <c r="L664" s="189">
        <f t="shared" si="86"/>
        <v>52.5</v>
      </c>
      <c r="M664" s="190">
        <f t="shared" si="87"/>
        <v>0.59160380952453262</v>
      </c>
      <c r="N664" s="190">
        <f t="shared" si="88"/>
        <v>5.1443809523872397E-2</v>
      </c>
      <c r="O664" s="191">
        <f t="shared" si="89"/>
        <v>7.3950476190566605E-2</v>
      </c>
      <c r="P664" s="192">
        <f t="shared" si="89"/>
        <v>6.4304761904840496E-3</v>
      </c>
    </row>
    <row r="665" spans="1:16" x14ac:dyDescent="0.3">
      <c r="A665" s="184" t="s">
        <v>129</v>
      </c>
      <c r="B665" s="185">
        <v>304.11700000000002</v>
      </c>
      <c r="C665" s="185">
        <v>304.13799999999998</v>
      </c>
      <c r="D665" s="185">
        <f t="shared" si="83"/>
        <v>2.0999999999958163E-2</v>
      </c>
      <c r="E665" s="186">
        <v>2110</v>
      </c>
      <c r="F665" s="186">
        <v>55</v>
      </c>
      <c r="G665" s="187">
        <v>0.08</v>
      </c>
      <c r="H665" s="188">
        <f t="shared" si="84"/>
        <v>0.67941999999864644</v>
      </c>
      <c r="I665" s="188">
        <f t="shared" si="85"/>
        <v>5.9079999999882303E-2</v>
      </c>
      <c r="J665" s="189" t="s">
        <v>171</v>
      </c>
      <c r="K665" s="189">
        <f t="shared" si="82"/>
        <v>7.5</v>
      </c>
      <c r="L665" s="189">
        <f t="shared" si="86"/>
        <v>52.5</v>
      </c>
      <c r="M665" s="190">
        <f t="shared" si="87"/>
        <v>0.77647999999845307</v>
      </c>
      <c r="N665" s="190">
        <f t="shared" si="88"/>
        <v>6.7519999999865493E-2</v>
      </c>
      <c r="O665" s="191">
        <f t="shared" si="89"/>
        <v>9.7059999999806634E-2</v>
      </c>
      <c r="P665" s="192">
        <f t="shared" si="89"/>
        <v>8.4399999999831901E-3</v>
      </c>
    </row>
    <row r="666" spans="1:16" x14ac:dyDescent="0.3">
      <c r="A666" s="184" t="s">
        <v>129</v>
      </c>
      <c r="B666" s="185">
        <v>304.13799999999998</v>
      </c>
      <c r="C666" s="185">
        <v>304.22300000000001</v>
      </c>
      <c r="D666" s="185">
        <f t="shared" si="83"/>
        <v>8.500000000003638E-2</v>
      </c>
      <c r="E666" s="186">
        <v>2110</v>
      </c>
      <c r="F666" s="186">
        <v>55</v>
      </c>
      <c r="G666" s="187">
        <v>0.08</v>
      </c>
      <c r="H666" s="188">
        <f t="shared" si="84"/>
        <v>2.7500333333345108</v>
      </c>
      <c r="I666" s="188">
        <f t="shared" si="85"/>
        <v>0.2391333333334357</v>
      </c>
      <c r="J666" s="189" t="s">
        <v>171</v>
      </c>
      <c r="K666" s="189">
        <f t="shared" si="82"/>
        <v>7.5</v>
      </c>
      <c r="L666" s="189">
        <f t="shared" si="86"/>
        <v>52.5</v>
      </c>
      <c r="M666" s="190">
        <f t="shared" si="87"/>
        <v>3.1428952380965836</v>
      </c>
      <c r="N666" s="190">
        <f t="shared" si="88"/>
        <v>0.27329523809535505</v>
      </c>
      <c r="O666" s="191">
        <f t="shared" si="89"/>
        <v>0.39286190476207272</v>
      </c>
      <c r="P666" s="192">
        <f t="shared" si="89"/>
        <v>3.4161904761919354E-2</v>
      </c>
    </row>
    <row r="667" spans="1:16" x14ac:dyDescent="0.3">
      <c r="A667" s="184" t="s">
        <v>129</v>
      </c>
      <c r="B667" s="185">
        <v>304.22300000000001</v>
      </c>
      <c r="C667" s="185">
        <v>304.26499999999999</v>
      </c>
      <c r="D667" s="185">
        <f t="shared" si="83"/>
        <v>4.199999999997317E-2</v>
      </c>
      <c r="E667" s="186">
        <v>2110</v>
      </c>
      <c r="F667" s="186">
        <v>55</v>
      </c>
      <c r="G667" s="187">
        <v>0.08</v>
      </c>
      <c r="H667" s="188">
        <f t="shared" si="84"/>
        <v>1.3588399999991319</v>
      </c>
      <c r="I667" s="188">
        <f t="shared" si="85"/>
        <v>0.11815999999992453</v>
      </c>
      <c r="J667" s="189" t="s">
        <v>171</v>
      </c>
      <c r="K667" s="189">
        <f t="shared" si="82"/>
        <v>7.5</v>
      </c>
      <c r="L667" s="189">
        <f t="shared" si="86"/>
        <v>52.5</v>
      </c>
      <c r="M667" s="190">
        <f t="shared" si="87"/>
        <v>1.552959999999008</v>
      </c>
      <c r="N667" s="190">
        <f t="shared" si="88"/>
        <v>0.13503999999991376</v>
      </c>
      <c r="O667" s="191">
        <f t="shared" si="89"/>
        <v>0.19411999999987617</v>
      </c>
      <c r="P667" s="192">
        <f t="shared" si="89"/>
        <v>1.6879999999989223E-2</v>
      </c>
    </row>
    <row r="668" spans="1:16" x14ac:dyDescent="0.3">
      <c r="A668" s="184" t="s">
        <v>129</v>
      </c>
      <c r="B668" s="185">
        <v>304.26499999999999</v>
      </c>
      <c r="C668" s="185">
        <v>304.30700000000002</v>
      </c>
      <c r="D668" s="185">
        <f t="shared" si="83"/>
        <v>4.2000000000030013E-2</v>
      </c>
      <c r="E668" s="186">
        <v>2110</v>
      </c>
      <c r="F668" s="186">
        <v>55</v>
      </c>
      <c r="G668" s="187">
        <v>0.08</v>
      </c>
      <c r="H668" s="188">
        <f t="shared" si="84"/>
        <v>1.358840000000971</v>
      </c>
      <c r="I668" s="188">
        <f t="shared" si="85"/>
        <v>0.11816000000008443</v>
      </c>
      <c r="J668" s="189" t="s">
        <v>171</v>
      </c>
      <c r="K668" s="189">
        <f t="shared" si="82"/>
        <v>7.5</v>
      </c>
      <c r="L668" s="189">
        <f t="shared" si="86"/>
        <v>52.5</v>
      </c>
      <c r="M668" s="190">
        <f t="shared" si="87"/>
        <v>1.5529600000011099</v>
      </c>
      <c r="N668" s="190">
        <f t="shared" si="88"/>
        <v>0.1350400000000965</v>
      </c>
      <c r="O668" s="191">
        <f t="shared" si="89"/>
        <v>0.19412000000013885</v>
      </c>
      <c r="P668" s="192">
        <f t="shared" si="89"/>
        <v>1.6880000000012066E-2</v>
      </c>
    </row>
    <row r="669" spans="1:16" x14ac:dyDescent="0.3">
      <c r="A669" s="184" t="s">
        <v>129</v>
      </c>
      <c r="B669" s="185">
        <v>304.30700000000002</v>
      </c>
      <c r="C669" s="185">
        <v>304.31</v>
      </c>
      <c r="D669" s="185">
        <f t="shared" si="83"/>
        <v>2.9999999999859028E-3</v>
      </c>
      <c r="E669" s="186">
        <v>2110</v>
      </c>
      <c r="F669" s="186">
        <v>55</v>
      </c>
      <c r="G669" s="187">
        <v>0.08</v>
      </c>
      <c r="H669" s="188">
        <f t="shared" si="84"/>
        <v>9.7059999999543914E-2</v>
      </c>
      <c r="I669" s="188">
        <f t="shared" si="85"/>
        <v>8.4399999999603403E-3</v>
      </c>
      <c r="J669" s="189" t="s">
        <v>171</v>
      </c>
      <c r="K669" s="189">
        <f t="shared" si="82"/>
        <v>7.5</v>
      </c>
      <c r="L669" s="189">
        <f t="shared" si="86"/>
        <v>52.5</v>
      </c>
      <c r="M669" s="190">
        <f t="shared" si="87"/>
        <v>0.11092571428519303</v>
      </c>
      <c r="N669" s="190">
        <f t="shared" si="88"/>
        <v>9.6457142856689604E-3</v>
      </c>
      <c r="O669" s="191">
        <f t="shared" si="89"/>
        <v>1.3865714285649117E-2</v>
      </c>
      <c r="P669" s="192">
        <f t="shared" si="89"/>
        <v>1.20571428570862E-3</v>
      </c>
    </row>
    <row r="670" spans="1:16" x14ac:dyDescent="0.3">
      <c r="A670" s="184" t="s">
        <v>129</v>
      </c>
      <c r="B670" s="185">
        <v>304.31</v>
      </c>
      <c r="C670" s="185">
        <v>304.37</v>
      </c>
      <c r="D670" s="185">
        <f t="shared" si="83"/>
        <v>6.0000000000002274E-2</v>
      </c>
      <c r="E670" s="186">
        <v>2110</v>
      </c>
      <c r="F670" s="186">
        <v>55</v>
      </c>
      <c r="G670" s="187">
        <v>0.08</v>
      </c>
      <c r="H670" s="188">
        <f t="shared" si="84"/>
        <v>1.9412000000000735</v>
      </c>
      <c r="I670" s="188">
        <f t="shared" si="85"/>
        <v>0.16880000000000639</v>
      </c>
      <c r="J670" s="189" t="s">
        <v>171</v>
      </c>
      <c r="K670" s="189">
        <f t="shared" si="82"/>
        <v>7.5</v>
      </c>
      <c r="L670" s="189">
        <f t="shared" si="86"/>
        <v>52.5</v>
      </c>
      <c r="M670" s="190">
        <f t="shared" si="87"/>
        <v>2.2185142857143698</v>
      </c>
      <c r="N670" s="190">
        <f t="shared" si="88"/>
        <v>0.19291428571429303</v>
      </c>
      <c r="O670" s="191">
        <f t="shared" si="89"/>
        <v>0.27731428571429628</v>
      </c>
      <c r="P670" s="192">
        <f t="shared" si="89"/>
        <v>2.4114285714286643E-2</v>
      </c>
    </row>
    <row r="671" spans="1:16" x14ac:dyDescent="0.3">
      <c r="A671" s="184" t="s">
        <v>129</v>
      </c>
      <c r="B671" s="185">
        <v>304.37</v>
      </c>
      <c r="C671" s="185">
        <v>304.39</v>
      </c>
      <c r="D671" s="185">
        <f t="shared" si="83"/>
        <v>1.999999999998181E-2</v>
      </c>
      <c r="E671" s="186">
        <v>2110</v>
      </c>
      <c r="F671" s="186">
        <v>55</v>
      </c>
      <c r="G671" s="187">
        <v>0.08</v>
      </c>
      <c r="H671" s="188">
        <f t="shared" si="84"/>
        <v>0.64706666666607815</v>
      </c>
      <c r="I671" s="188">
        <f t="shared" si="85"/>
        <v>5.6266666666615492E-2</v>
      </c>
      <c r="J671" s="189" t="s">
        <v>171</v>
      </c>
      <c r="K671" s="189">
        <f t="shared" si="82"/>
        <v>7.5</v>
      </c>
      <c r="L671" s="189">
        <f t="shared" si="86"/>
        <v>52.5</v>
      </c>
      <c r="M671" s="190">
        <f t="shared" si="87"/>
        <v>0.73950476190408931</v>
      </c>
      <c r="N671" s="190">
        <f t="shared" si="88"/>
        <v>6.4304761904703411E-2</v>
      </c>
      <c r="O671" s="191">
        <f t="shared" si="89"/>
        <v>9.2438095238011164E-2</v>
      </c>
      <c r="P671" s="192">
        <f t="shared" si="89"/>
        <v>8.0380952380879195E-3</v>
      </c>
    </row>
    <row r="672" spans="1:16" x14ac:dyDescent="0.3">
      <c r="A672" s="184" t="s">
        <v>129</v>
      </c>
      <c r="B672" s="185">
        <v>304.39</v>
      </c>
      <c r="C672" s="185">
        <v>304.39999999999998</v>
      </c>
      <c r="D672" s="185">
        <f t="shared" si="83"/>
        <v>9.9999999999909051E-3</v>
      </c>
      <c r="E672" s="186">
        <v>2110</v>
      </c>
      <c r="F672" s="186">
        <v>55</v>
      </c>
      <c r="G672" s="187">
        <v>0.08</v>
      </c>
      <c r="H672" s="188">
        <f t="shared" si="84"/>
        <v>0.32353333333303907</v>
      </c>
      <c r="I672" s="188">
        <f t="shared" si="85"/>
        <v>2.8133333333307746E-2</v>
      </c>
      <c r="J672" s="189" t="s">
        <v>171</v>
      </c>
      <c r="K672" s="189">
        <f t="shared" si="82"/>
        <v>7.5</v>
      </c>
      <c r="L672" s="189">
        <f t="shared" si="86"/>
        <v>52.5</v>
      </c>
      <c r="M672" s="190">
        <f t="shared" si="87"/>
        <v>0.36975238095204466</v>
      </c>
      <c r="N672" s="190">
        <f t="shared" si="88"/>
        <v>3.2152380952351706E-2</v>
      </c>
      <c r="O672" s="191">
        <f t="shared" si="89"/>
        <v>4.6219047619005582E-2</v>
      </c>
      <c r="P672" s="192">
        <f t="shared" si="89"/>
        <v>4.0190476190439597E-3</v>
      </c>
    </row>
    <row r="673" spans="1:16" x14ac:dyDescent="0.3">
      <c r="A673" s="184" t="s">
        <v>129</v>
      </c>
      <c r="B673" s="185">
        <v>304.39999999999998</v>
      </c>
      <c r="C673" s="185">
        <v>304.41000000000003</v>
      </c>
      <c r="D673" s="185">
        <f t="shared" si="83"/>
        <v>1.0000000000047748E-2</v>
      </c>
      <c r="E673" s="186">
        <v>2110</v>
      </c>
      <c r="F673" s="186">
        <v>55</v>
      </c>
      <c r="G673" s="187">
        <v>0.08</v>
      </c>
      <c r="H673" s="188">
        <f t="shared" si="84"/>
        <v>0.32353333333487816</v>
      </c>
      <c r="I673" s="188">
        <f t="shared" si="85"/>
        <v>2.8133333333467667E-2</v>
      </c>
      <c r="J673" s="189" t="s">
        <v>171</v>
      </c>
      <c r="K673" s="189">
        <f t="shared" si="82"/>
        <v>7.5</v>
      </c>
      <c r="L673" s="189">
        <f t="shared" si="86"/>
        <v>52.5</v>
      </c>
      <c r="M673" s="190">
        <f t="shared" si="87"/>
        <v>0.36975238095414648</v>
      </c>
      <c r="N673" s="190">
        <f t="shared" si="88"/>
        <v>3.2152380952534476E-2</v>
      </c>
      <c r="O673" s="191">
        <f t="shared" si="89"/>
        <v>4.6219047619268316E-2</v>
      </c>
      <c r="P673" s="192">
        <f t="shared" si="89"/>
        <v>4.0190476190668095E-3</v>
      </c>
    </row>
    <row r="674" spans="1:16" x14ac:dyDescent="0.3">
      <c r="A674" s="184" t="s">
        <v>129</v>
      </c>
      <c r="B674" s="185">
        <v>304.41000000000003</v>
      </c>
      <c r="C674" s="185">
        <v>304.44400000000002</v>
      </c>
      <c r="D674" s="185">
        <f t="shared" si="83"/>
        <v>3.3999999999991815E-2</v>
      </c>
      <c r="E674" s="186">
        <v>2110</v>
      </c>
      <c r="F674" s="186">
        <v>55</v>
      </c>
      <c r="G674" s="187">
        <v>0.08</v>
      </c>
      <c r="H674" s="188">
        <f t="shared" si="84"/>
        <v>1.1000133333330686</v>
      </c>
      <c r="I674" s="188">
        <f t="shared" si="85"/>
        <v>9.5653333333310303E-2</v>
      </c>
      <c r="J674" s="189" t="s">
        <v>171</v>
      </c>
      <c r="K674" s="189">
        <f t="shared" si="82"/>
        <v>7.5</v>
      </c>
      <c r="L674" s="189">
        <f t="shared" si="86"/>
        <v>52.5</v>
      </c>
      <c r="M674" s="190">
        <f t="shared" si="87"/>
        <v>1.2571580952377928</v>
      </c>
      <c r="N674" s="190">
        <f t="shared" si="88"/>
        <v>0.10931809523806892</v>
      </c>
      <c r="O674" s="191">
        <f t="shared" si="89"/>
        <v>0.15714476190472415</v>
      </c>
      <c r="P674" s="192">
        <f t="shared" si="89"/>
        <v>1.3664761904758613E-2</v>
      </c>
    </row>
    <row r="675" spans="1:16" x14ac:dyDescent="0.3">
      <c r="A675" s="184" t="s">
        <v>129</v>
      </c>
      <c r="B675" s="185">
        <v>304.44400000000002</v>
      </c>
      <c r="C675" s="185">
        <v>304.45</v>
      </c>
      <c r="D675" s="185">
        <f t="shared" si="83"/>
        <v>5.9999999999718057E-3</v>
      </c>
      <c r="E675" s="186">
        <v>2110</v>
      </c>
      <c r="F675" s="186">
        <v>55</v>
      </c>
      <c r="G675" s="187">
        <v>0.08</v>
      </c>
      <c r="H675" s="188">
        <f t="shared" si="84"/>
        <v>0.19411999999908783</v>
      </c>
      <c r="I675" s="188">
        <f t="shared" si="85"/>
        <v>1.6879999999920681E-2</v>
      </c>
      <c r="J675" s="189" t="s">
        <v>171</v>
      </c>
      <c r="K675" s="189">
        <f t="shared" si="82"/>
        <v>7.5</v>
      </c>
      <c r="L675" s="189">
        <f t="shared" si="86"/>
        <v>52.5</v>
      </c>
      <c r="M675" s="190">
        <f t="shared" si="87"/>
        <v>0.22185142857038606</v>
      </c>
      <c r="N675" s="190">
        <f t="shared" si="88"/>
        <v>1.9291428571337921E-2</v>
      </c>
      <c r="O675" s="191">
        <f t="shared" si="89"/>
        <v>2.7731428571298233E-2</v>
      </c>
      <c r="P675" s="192">
        <f t="shared" si="89"/>
        <v>2.4114285714172401E-3</v>
      </c>
    </row>
    <row r="676" spans="1:16" x14ac:dyDescent="0.3">
      <c r="A676" s="184" t="s">
        <v>129</v>
      </c>
      <c r="B676" s="185">
        <v>304.45</v>
      </c>
      <c r="C676" s="185">
        <v>304.49</v>
      </c>
      <c r="D676" s="185">
        <f t="shared" si="83"/>
        <v>4.0000000000020464E-2</v>
      </c>
      <c r="E676" s="186">
        <v>2110</v>
      </c>
      <c r="F676" s="186">
        <v>55</v>
      </c>
      <c r="G676" s="187">
        <v>0.08</v>
      </c>
      <c r="H676" s="188">
        <f t="shared" si="84"/>
        <v>1.2941333333339955</v>
      </c>
      <c r="I676" s="188">
        <f t="shared" si="85"/>
        <v>0.11253333333339091</v>
      </c>
      <c r="J676" s="189" t="s">
        <v>171</v>
      </c>
      <c r="K676" s="189">
        <f t="shared" si="82"/>
        <v>7.5</v>
      </c>
      <c r="L676" s="189">
        <f t="shared" si="86"/>
        <v>52.5</v>
      </c>
      <c r="M676" s="190">
        <f t="shared" si="87"/>
        <v>1.4790095238102805</v>
      </c>
      <c r="N676" s="190">
        <f t="shared" si="88"/>
        <v>0.12860952380958962</v>
      </c>
      <c r="O676" s="191">
        <f t="shared" si="89"/>
        <v>0.18487619047628501</v>
      </c>
      <c r="P676" s="192">
        <f t="shared" si="89"/>
        <v>1.607619047619871E-2</v>
      </c>
    </row>
    <row r="677" spans="1:16" x14ac:dyDescent="0.3">
      <c r="A677" s="184" t="s">
        <v>129</v>
      </c>
      <c r="B677" s="185">
        <v>304.49</v>
      </c>
      <c r="C677" s="185">
        <v>304.49700000000001</v>
      </c>
      <c r="D677" s="185">
        <f t="shared" si="83"/>
        <v>7.0000000000050022E-3</v>
      </c>
      <c r="E677" s="186">
        <v>2110</v>
      </c>
      <c r="F677" s="186">
        <v>55</v>
      </c>
      <c r="G677" s="187">
        <v>0.08</v>
      </c>
      <c r="H677" s="188">
        <f t="shared" si="84"/>
        <v>0.2264733333334952</v>
      </c>
      <c r="I677" s="188">
        <f t="shared" si="85"/>
        <v>1.9693333333347406E-2</v>
      </c>
      <c r="J677" s="189" t="s">
        <v>171</v>
      </c>
      <c r="K677" s="189">
        <f t="shared" si="82"/>
        <v>7.5</v>
      </c>
      <c r="L677" s="189">
        <f t="shared" si="86"/>
        <v>52.5</v>
      </c>
      <c r="M677" s="190">
        <f t="shared" si="87"/>
        <v>0.25882666666685167</v>
      </c>
      <c r="N677" s="190">
        <f t="shared" si="88"/>
        <v>2.2506666666682752E-2</v>
      </c>
      <c r="O677" s="191">
        <f t="shared" si="89"/>
        <v>3.2353333333356465E-2</v>
      </c>
      <c r="P677" s="192">
        <f t="shared" si="89"/>
        <v>2.8133333333353466E-3</v>
      </c>
    </row>
    <row r="678" spans="1:16" x14ac:dyDescent="0.3">
      <c r="A678" s="184" t="s">
        <v>129</v>
      </c>
      <c r="B678" s="185">
        <v>304.49700000000001</v>
      </c>
      <c r="C678" s="185">
        <v>304.529</v>
      </c>
      <c r="D678" s="185">
        <f t="shared" si="83"/>
        <v>3.1999999999982265E-2</v>
      </c>
      <c r="E678" s="186">
        <v>2110</v>
      </c>
      <c r="F678" s="186">
        <v>55</v>
      </c>
      <c r="G678" s="187">
        <v>0.08</v>
      </c>
      <c r="H678" s="188">
        <f t="shared" si="84"/>
        <v>1.0353066666660928</v>
      </c>
      <c r="I678" s="188">
        <f t="shared" si="85"/>
        <v>9.0026666666616767E-2</v>
      </c>
      <c r="J678" s="189" t="s">
        <v>171</v>
      </c>
      <c r="K678" s="189">
        <f t="shared" si="82"/>
        <v>7.5</v>
      </c>
      <c r="L678" s="189">
        <f t="shared" si="86"/>
        <v>52.5</v>
      </c>
      <c r="M678" s="190">
        <f t="shared" si="87"/>
        <v>1.1832076190469634</v>
      </c>
      <c r="N678" s="190">
        <f t="shared" si="88"/>
        <v>0.10288761904756202</v>
      </c>
      <c r="O678" s="191">
        <f t="shared" si="89"/>
        <v>0.14790095238087053</v>
      </c>
      <c r="P678" s="192">
        <f t="shared" si="89"/>
        <v>1.2860952380945256E-2</v>
      </c>
    </row>
    <row r="679" spans="1:16" x14ac:dyDescent="0.3">
      <c r="A679" s="184" t="s">
        <v>129</v>
      </c>
      <c r="B679" s="185">
        <v>304.529</v>
      </c>
      <c r="C679" s="185">
        <v>304.56</v>
      </c>
      <c r="D679" s="185">
        <f t="shared" si="83"/>
        <v>3.1000000000005912E-2</v>
      </c>
      <c r="E679" s="186">
        <v>2110</v>
      </c>
      <c r="F679" s="186">
        <v>55</v>
      </c>
      <c r="G679" s="187">
        <v>0.08</v>
      </c>
      <c r="H679" s="188">
        <f t="shared" si="84"/>
        <v>1.0029533333335245</v>
      </c>
      <c r="I679" s="188">
        <f t="shared" si="85"/>
        <v>8.7213333333349977E-2</v>
      </c>
      <c r="J679" s="189" t="s">
        <v>171</v>
      </c>
      <c r="K679" s="189">
        <f t="shared" si="82"/>
        <v>7.5</v>
      </c>
      <c r="L679" s="189">
        <f t="shared" si="86"/>
        <v>52.5</v>
      </c>
      <c r="M679" s="190">
        <f t="shared" si="87"/>
        <v>1.1462323809525996</v>
      </c>
      <c r="N679" s="190">
        <f t="shared" si="88"/>
        <v>9.9672380952399969E-2</v>
      </c>
      <c r="O679" s="191">
        <f t="shared" si="89"/>
        <v>0.14327904761907506</v>
      </c>
      <c r="P679" s="192">
        <f t="shared" si="89"/>
        <v>1.2459047619049993E-2</v>
      </c>
    </row>
    <row r="680" spans="1:16" x14ac:dyDescent="0.3">
      <c r="A680" s="184" t="s">
        <v>129</v>
      </c>
      <c r="B680" s="185">
        <v>304.56</v>
      </c>
      <c r="C680" s="185">
        <v>304.58</v>
      </c>
      <c r="D680" s="185">
        <f t="shared" si="83"/>
        <v>1.999999999998181E-2</v>
      </c>
      <c r="E680" s="186">
        <v>2170</v>
      </c>
      <c r="F680" s="186">
        <v>55</v>
      </c>
      <c r="G680" s="187">
        <v>0.08</v>
      </c>
      <c r="H680" s="188">
        <f t="shared" si="84"/>
        <v>0.66546666666606147</v>
      </c>
      <c r="I680" s="188">
        <f t="shared" si="85"/>
        <v>5.7866666666614039E-2</v>
      </c>
      <c r="J680" s="189" t="s">
        <v>171</v>
      </c>
      <c r="K680" s="189">
        <f t="shared" si="82"/>
        <v>7.5</v>
      </c>
      <c r="L680" s="189">
        <f t="shared" si="86"/>
        <v>52.5</v>
      </c>
      <c r="M680" s="190">
        <f t="shared" si="87"/>
        <v>0.76053333333264173</v>
      </c>
      <c r="N680" s="190">
        <f t="shared" si="88"/>
        <v>6.6133333333273189E-2</v>
      </c>
      <c r="O680" s="191">
        <f t="shared" si="89"/>
        <v>9.5066666666580257E-2</v>
      </c>
      <c r="P680" s="192">
        <f t="shared" si="89"/>
        <v>8.2666666666591504E-3</v>
      </c>
    </row>
    <row r="681" spans="1:16" x14ac:dyDescent="0.3">
      <c r="A681" s="184" t="s">
        <v>129</v>
      </c>
      <c r="B681" s="185">
        <v>304.58</v>
      </c>
      <c r="C681" s="185">
        <v>304.58999999999997</v>
      </c>
      <c r="D681" s="185">
        <f t="shared" si="83"/>
        <v>9.9999999999909051E-3</v>
      </c>
      <c r="E681" s="186">
        <v>2170</v>
      </c>
      <c r="F681" s="186">
        <v>55</v>
      </c>
      <c r="G681" s="187">
        <v>0.08</v>
      </c>
      <c r="H681" s="188">
        <f t="shared" si="84"/>
        <v>0.33273333333303073</v>
      </c>
      <c r="I681" s="188">
        <f t="shared" si="85"/>
        <v>2.8933333333307019E-2</v>
      </c>
      <c r="J681" s="189" t="s">
        <v>171</v>
      </c>
      <c r="K681" s="189">
        <f t="shared" si="82"/>
        <v>7.5</v>
      </c>
      <c r="L681" s="189">
        <f t="shared" si="86"/>
        <v>52.5</v>
      </c>
      <c r="M681" s="190">
        <f t="shared" si="87"/>
        <v>0.38026666666632086</v>
      </c>
      <c r="N681" s="190">
        <f t="shared" si="88"/>
        <v>3.3066666666636595E-2</v>
      </c>
      <c r="O681" s="191">
        <f t="shared" si="89"/>
        <v>4.7533333333290129E-2</v>
      </c>
      <c r="P681" s="192">
        <f t="shared" si="89"/>
        <v>4.1333333333295752E-3</v>
      </c>
    </row>
    <row r="682" spans="1:16" x14ac:dyDescent="0.3">
      <c r="A682" s="184" t="s">
        <v>129</v>
      </c>
      <c r="B682" s="185">
        <v>304.58999999999997</v>
      </c>
      <c r="C682" s="185">
        <v>304.642</v>
      </c>
      <c r="D682" s="185">
        <f t="shared" si="83"/>
        <v>5.2000000000020918E-2</v>
      </c>
      <c r="E682" s="186">
        <v>2170</v>
      </c>
      <c r="F682" s="186">
        <v>55</v>
      </c>
      <c r="G682" s="187">
        <v>0.08</v>
      </c>
      <c r="H682" s="188">
        <f t="shared" si="84"/>
        <v>1.7302133333340293</v>
      </c>
      <c r="I682" s="188">
        <f t="shared" si="85"/>
        <v>0.15045333333339386</v>
      </c>
      <c r="J682" s="189" t="s">
        <v>171</v>
      </c>
      <c r="K682" s="189">
        <f t="shared" si="82"/>
        <v>7.5</v>
      </c>
      <c r="L682" s="189">
        <f t="shared" si="86"/>
        <v>52.5</v>
      </c>
      <c r="M682" s="190">
        <f t="shared" si="87"/>
        <v>1.9773866666674624</v>
      </c>
      <c r="N682" s="190">
        <f t="shared" si="88"/>
        <v>0.17194666666673583</v>
      </c>
      <c r="O682" s="191">
        <f t="shared" si="89"/>
        <v>0.24717333333343317</v>
      </c>
      <c r="P682" s="192">
        <f t="shared" si="89"/>
        <v>2.1493333333341968E-2</v>
      </c>
    </row>
    <row r="683" spans="1:16" x14ac:dyDescent="0.3">
      <c r="A683" s="184" t="s">
        <v>129</v>
      </c>
      <c r="B683" s="185">
        <v>304.642</v>
      </c>
      <c r="C683" s="185">
        <v>304.673</v>
      </c>
      <c r="D683" s="185">
        <f t="shared" si="83"/>
        <v>3.1000000000005912E-2</v>
      </c>
      <c r="E683" s="186">
        <v>2170</v>
      </c>
      <c r="F683" s="186">
        <v>50</v>
      </c>
      <c r="G683" s="187">
        <v>0.08</v>
      </c>
      <c r="H683" s="188">
        <f t="shared" si="84"/>
        <v>1.1252436363638509</v>
      </c>
      <c r="I683" s="188">
        <f t="shared" si="85"/>
        <v>9.7847272727291393E-2</v>
      </c>
      <c r="J683" s="189" t="s">
        <v>171</v>
      </c>
      <c r="K683" s="189">
        <f t="shared" si="82"/>
        <v>7.5</v>
      </c>
      <c r="L683" s="189">
        <f t="shared" si="86"/>
        <v>47.5</v>
      </c>
      <c r="M683" s="190">
        <f t="shared" si="87"/>
        <v>1.3029136842107749</v>
      </c>
      <c r="N683" s="190">
        <f t="shared" si="88"/>
        <v>0.11329684210528476</v>
      </c>
      <c r="O683" s="191">
        <f t="shared" si="89"/>
        <v>0.17767004784692397</v>
      </c>
      <c r="P683" s="192">
        <f t="shared" si="89"/>
        <v>1.5449569377993369E-2</v>
      </c>
    </row>
    <row r="684" spans="1:16" x14ac:dyDescent="0.3">
      <c r="A684" s="184" t="s">
        <v>129</v>
      </c>
      <c r="B684" s="185">
        <v>304.673</v>
      </c>
      <c r="C684" s="185">
        <v>304.80700000000002</v>
      </c>
      <c r="D684" s="185">
        <f t="shared" si="83"/>
        <v>0.13400000000001455</v>
      </c>
      <c r="E684" s="186">
        <v>2170</v>
      </c>
      <c r="F684" s="186">
        <v>50</v>
      </c>
      <c r="G684" s="187">
        <v>0.08</v>
      </c>
      <c r="H684" s="188">
        <f t="shared" si="84"/>
        <v>4.8639563636368921</v>
      </c>
      <c r="I684" s="188">
        <f t="shared" si="85"/>
        <v>0.42295272727277317</v>
      </c>
      <c r="J684" s="189" t="s">
        <v>171</v>
      </c>
      <c r="K684" s="189">
        <f t="shared" si="82"/>
        <v>7.5</v>
      </c>
      <c r="L684" s="189">
        <f t="shared" si="86"/>
        <v>47.5</v>
      </c>
      <c r="M684" s="190">
        <f t="shared" si="87"/>
        <v>5.6319494736848226</v>
      </c>
      <c r="N684" s="190">
        <f t="shared" si="88"/>
        <v>0.48973473684215846</v>
      </c>
      <c r="O684" s="191">
        <f t="shared" si="89"/>
        <v>0.76799311004793047</v>
      </c>
      <c r="P684" s="192">
        <f t="shared" si="89"/>
        <v>6.6782009569385292E-2</v>
      </c>
    </row>
    <row r="685" spans="1:16" x14ac:dyDescent="0.3">
      <c r="A685" s="184" t="s">
        <v>129</v>
      </c>
      <c r="B685" s="185">
        <v>304.80700000000002</v>
      </c>
      <c r="C685" s="185">
        <v>304.81</v>
      </c>
      <c r="D685" s="185">
        <f t="shared" si="83"/>
        <v>2.9999999999859028E-3</v>
      </c>
      <c r="E685" s="186">
        <v>2170</v>
      </c>
      <c r="F685" s="186">
        <v>50</v>
      </c>
      <c r="G685" s="187">
        <v>0.08</v>
      </c>
      <c r="H685" s="188">
        <f t="shared" si="84"/>
        <v>0.10889454545403375</v>
      </c>
      <c r="I685" s="188">
        <f t="shared" si="85"/>
        <v>9.4690909090464122E-3</v>
      </c>
      <c r="J685" s="189" t="s">
        <v>171</v>
      </c>
      <c r="K685" s="189">
        <f t="shared" si="82"/>
        <v>7.5</v>
      </c>
      <c r="L685" s="189">
        <f t="shared" si="86"/>
        <v>47.5</v>
      </c>
      <c r="M685" s="190">
        <f t="shared" si="87"/>
        <v>0.12608842105203907</v>
      </c>
      <c r="N685" s="190">
        <f t="shared" si="88"/>
        <v>1.0964210526264267E-2</v>
      </c>
      <c r="O685" s="191">
        <f t="shared" si="89"/>
        <v>1.7193875598005323E-2</v>
      </c>
      <c r="P685" s="192">
        <f t="shared" si="89"/>
        <v>1.4951196172178546E-3</v>
      </c>
    </row>
    <row r="686" spans="1:16" x14ac:dyDescent="0.3">
      <c r="A686" s="184" t="s">
        <v>129</v>
      </c>
      <c r="B686" s="185">
        <v>304.81</v>
      </c>
      <c r="C686" s="185">
        <v>304.89</v>
      </c>
      <c r="D686" s="185">
        <f t="shared" si="83"/>
        <v>7.9999999999984084E-2</v>
      </c>
      <c r="E686" s="186">
        <v>2170</v>
      </c>
      <c r="F686" s="186">
        <v>50</v>
      </c>
      <c r="G686" s="187">
        <v>0.08</v>
      </c>
      <c r="H686" s="188">
        <f t="shared" si="84"/>
        <v>2.9038545454539682</v>
      </c>
      <c r="I686" s="188">
        <f t="shared" si="85"/>
        <v>0.25250909090904067</v>
      </c>
      <c r="J686" s="189" t="s">
        <v>171</v>
      </c>
      <c r="K686" s="189">
        <f t="shared" si="82"/>
        <v>7.5</v>
      </c>
      <c r="L686" s="189">
        <f t="shared" si="86"/>
        <v>47.5</v>
      </c>
      <c r="M686" s="190">
        <f t="shared" si="87"/>
        <v>3.362357894736173</v>
      </c>
      <c r="N686" s="190">
        <f t="shared" si="88"/>
        <v>0.2923789473683629</v>
      </c>
      <c r="O686" s="191">
        <f t="shared" si="89"/>
        <v>0.45850334928220482</v>
      </c>
      <c r="P686" s="192">
        <f t="shared" si="89"/>
        <v>3.9869856459322228E-2</v>
      </c>
    </row>
    <row r="687" spans="1:16" x14ac:dyDescent="0.3">
      <c r="A687" s="184" t="s">
        <v>129</v>
      </c>
      <c r="B687" s="185">
        <v>304.89</v>
      </c>
      <c r="C687" s="185">
        <v>304.89999999999998</v>
      </c>
      <c r="D687" s="185">
        <f t="shared" si="83"/>
        <v>9.9999999999909051E-3</v>
      </c>
      <c r="E687" s="186">
        <v>2170</v>
      </c>
      <c r="F687" s="186">
        <v>50</v>
      </c>
      <c r="G687" s="187">
        <v>0.08</v>
      </c>
      <c r="H687" s="188">
        <f t="shared" si="84"/>
        <v>0.36298181818148806</v>
      </c>
      <c r="I687" s="188">
        <f t="shared" si="85"/>
        <v>3.1563636363607657E-2</v>
      </c>
      <c r="J687" s="189" t="s">
        <v>171</v>
      </c>
      <c r="K687" s="189">
        <f t="shared" ref="K687:K750" si="90">VLOOKUP(J687,SD,2,FALSE)</f>
        <v>7.5</v>
      </c>
      <c r="L687" s="189">
        <f t="shared" si="86"/>
        <v>47.5</v>
      </c>
      <c r="M687" s="190">
        <f t="shared" si="87"/>
        <v>0.42029473684172303</v>
      </c>
      <c r="N687" s="190">
        <f t="shared" si="88"/>
        <v>3.6547368421019397E-2</v>
      </c>
      <c r="O687" s="191">
        <f t="shared" si="89"/>
        <v>5.7312918660234968E-2</v>
      </c>
      <c r="P687" s="192">
        <f t="shared" si="89"/>
        <v>4.9837320574117397E-3</v>
      </c>
    </row>
    <row r="688" spans="1:16" x14ac:dyDescent="0.3">
      <c r="A688" s="184" t="s">
        <v>129</v>
      </c>
      <c r="B688" s="185">
        <v>304.89999999999998</v>
      </c>
      <c r="C688" s="185">
        <v>304.95</v>
      </c>
      <c r="D688" s="185">
        <f t="shared" si="83"/>
        <v>5.0000000000011369E-2</v>
      </c>
      <c r="E688" s="186">
        <v>2330</v>
      </c>
      <c r="F688" s="186">
        <v>50</v>
      </c>
      <c r="G688" s="187">
        <v>0.08</v>
      </c>
      <c r="H688" s="188">
        <f t="shared" si="84"/>
        <v>1.9487272727277156</v>
      </c>
      <c r="I688" s="188">
        <f t="shared" si="85"/>
        <v>0.16945454545458399</v>
      </c>
      <c r="J688" s="189" t="s">
        <v>171</v>
      </c>
      <c r="K688" s="189">
        <f t="shared" si="90"/>
        <v>7.5</v>
      </c>
      <c r="L688" s="189">
        <f t="shared" si="86"/>
        <v>47.5</v>
      </c>
      <c r="M688" s="190">
        <f t="shared" si="87"/>
        <v>2.256421052632092</v>
      </c>
      <c r="N688" s="190">
        <f t="shared" si="88"/>
        <v>0.19621052631583411</v>
      </c>
      <c r="O688" s="191">
        <f t="shared" si="89"/>
        <v>0.30769377990437641</v>
      </c>
      <c r="P688" s="192">
        <f t="shared" si="89"/>
        <v>2.6755980861250112E-2</v>
      </c>
    </row>
    <row r="689" spans="1:16" x14ac:dyDescent="0.3">
      <c r="A689" s="184" t="s">
        <v>129</v>
      </c>
      <c r="B689" s="185">
        <v>304.95</v>
      </c>
      <c r="C689" s="185">
        <v>304.98</v>
      </c>
      <c r="D689" s="185">
        <f t="shared" si="83"/>
        <v>3.0000000000029559E-2</v>
      </c>
      <c r="E689" s="186">
        <v>2330</v>
      </c>
      <c r="F689" s="186">
        <v>50</v>
      </c>
      <c r="G689" s="187">
        <v>0.08</v>
      </c>
      <c r="H689" s="188">
        <f t="shared" si="84"/>
        <v>1.1692363636375156</v>
      </c>
      <c r="I689" s="188">
        <f t="shared" si="85"/>
        <v>0.10167272727282746</v>
      </c>
      <c r="J689" s="189" t="s">
        <v>174</v>
      </c>
      <c r="K689" s="189">
        <f t="shared" si="90"/>
        <v>2.5</v>
      </c>
      <c r="L689" s="189">
        <f t="shared" si="86"/>
        <v>52.5</v>
      </c>
      <c r="M689" s="190">
        <f t="shared" si="87"/>
        <v>1.2249142857154929</v>
      </c>
      <c r="N689" s="190">
        <f t="shared" si="88"/>
        <v>0.10651428571439066</v>
      </c>
      <c r="O689" s="191">
        <f t="shared" si="89"/>
        <v>5.5677922077977282E-2</v>
      </c>
      <c r="P689" s="192">
        <f t="shared" si="89"/>
        <v>4.8415584415631985E-3</v>
      </c>
    </row>
    <row r="690" spans="1:16" x14ac:dyDescent="0.3">
      <c r="A690" s="184" t="s">
        <v>129</v>
      </c>
      <c r="B690" s="185">
        <v>304.98</v>
      </c>
      <c r="C690" s="185">
        <v>304.99</v>
      </c>
      <c r="D690" s="185">
        <f t="shared" si="83"/>
        <v>9.9999999999909051E-3</v>
      </c>
      <c r="E690" s="186">
        <v>2330</v>
      </c>
      <c r="F690" s="186">
        <v>50</v>
      </c>
      <c r="G690" s="187">
        <v>0.08</v>
      </c>
      <c r="H690" s="188">
        <f t="shared" si="84"/>
        <v>0.38974545454510007</v>
      </c>
      <c r="I690" s="188">
        <f t="shared" si="85"/>
        <v>3.3890909090878267E-2</v>
      </c>
      <c r="J690" s="189" t="s">
        <v>174</v>
      </c>
      <c r="K690" s="189">
        <f t="shared" si="90"/>
        <v>2.5</v>
      </c>
      <c r="L690" s="189">
        <f t="shared" si="86"/>
        <v>52.5</v>
      </c>
      <c r="M690" s="190">
        <f t="shared" si="87"/>
        <v>0.40830476190439058</v>
      </c>
      <c r="N690" s="190">
        <f t="shared" si="88"/>
        <v>3.5504761904729613E-2</v>
      </c>
      <c r="O690" s="191">
        <f t="shared" si="89"/>
        <v>1.8559307359290511E-2</v>
      </c>
      <c r="P690" s="192">
        <f t="shared" si="89"/>
        <v>1.6138528138513464E-3</v>
      </c>
    </row>
    <row r="691" spans="1:16" x14ac:dyDescent="0.3">
      <c r="A691" s="184" t="s">
        <v>129</v>
      </c>
      <c r="B691" s="185">
        <v>304.99</v>
      </c>
      <c r="C691" s="185">
        <v>305.04000000000002</v>
      </c>
      <c r="D691" s="185">
        <f t="shared" si="83"/>
        <v>5.0000000000011369E-2</v>
      </c>
      <c r="E691" s="186">
        <v>2330</v>
      </c>
      <c r="F691" s="186">
        <v>50</v>
      </c>
      <c r="G691" s="187">
        <v>0.08</v>
      </c>
      <c r="H691" s="188">
        <f t="shared" si="84"/>
        <v>1.9487272727277156</v>
      </c>
      <c r="I691" s="188">
        <f t="shared" si="85"/>
        <v>0.16945454545458399</v>
      </c>
      <c r="J691" s="189" t="s">
        <v>174</v>
      </c>
      <c r="K691" s="189">
        <f t="shared" si="90"/>
        <v>2.5</v>
      </c>
      <c r="L691" s="189">
        <f t="shared" si="86"/>
        <v>52.5</v>
      </c>
      <c r="M691" s="190">
        <f t="shared" si="87"/>
        <v>2.041523809524274</v>
      </c>
      <c r="N691" s="190">
        <f t="shared" si="88"/>
        <v>0.17752380952384988</v>
      </c>
      <c r="O691" s="191">
        <f t="shared" si="89"/>
        <v>9.2796536796558415E-2</v>
      </c>
      <c r="P691" s="192">
        <f t="shared" si="89"/>
        <v>8.0692640692658912E-3</v>
      </c>
    </row>
    <row r="692" spans="1:16" x14ac:dyDescent="0.3">
      <c r="A692" s="184" t="s">
        <v>129</v>
      </c>
      <c r="B692" s="185">
        <v>305.04000000000002</v>
      </c>
      <c r="C692" s="185">
        <v>305.10000000000002</v>
      </c>
      <c r="D692" s="185">
        <f t="shared" si="83"/>
        <v>6.0000000000002274E-2</v>
      </c>
      <c r="E692" s="186">
        <v>2330</v>
      </c>
      <c r="F692" s="186">
        <v>50</v>
      </c>
      <c r="G692" s="187">
        <v>0.08</v>
      </c>
      <c r="H692" s="188">
        <f t="shared" si="84"/>
        <v>2.3384727272728161</v>
      </c>
      <c r="I692" s="188">
        <f t="shared" si="85"/>
        <v>0.20334545454546224</v>
      </c>
      <c r="J692" s="189" t="s">
        <v>174</v>
      </c>
      <c r="K692" s="189">
        <f t="shared" si="90"/>
        <v>2.5</v>
      </c>
      <c r="L692" s="189">
        <f t="shared" si="86"/>
        <v>52.5</v>
      </c>
      <c r="M692" s="190">
        <f t="shared" si="87"/>
        <v>2.4498285714286641</v>
      </c>
      <c r="N692" s="190">
        <f t="shared" si="88"/>
        <v>0.21302857142857951</v>
      </c>
      <c r="O692" s="191">
        <f t="shared" si="89"/>
        <v>0.11135584415584798</v>
      </c>
      <c r="P692" s="192">
        <f t="shared" si="89"/>
        <v>9.6831168831172654E-3</v>
      </c>
    </row>
    <row r="693" spans="1:16" x14ac:dyDescent="0.3">
      <c r="A693" s="184" t="s">
        <v>129</v>
      </c>
      <c r="B693" s="185">
        <v>305.10000000000002</v>
      </c>
      <c r="C693" s="185">
        <v>305.18</v>
      </c>
      <c r="D693" s="185">
        <f t="shared" si="83"/>
        <v>7.9999999999984084E-2</v>
      </c>
      <c r="E693" s="186">
        <v>2330</v>
      </c>
      <c r="F693" s="186">
        <v>50</v>
      </c>
      <c r="G693" s="187">
        <v>0.08</v>
      </c>
      <c r="H693" s="188">
        <f t="shared" si="84"/>
        <v>3.1179636363630157</v>
      </c>
      <c r="I693" s="188">
        <f t="shared" si="85"/>
        <v>0.27112727272721882</v>
      </c>
      <c r="J693" s="189" t="s">
        <v>174</v>
      </c>
      <c r="K693" s="189">
        <f t="shared" si="90"/>
        <v>2.5</v>
      </c>
      <c r="L693" s="189">
        <f t="shared" si="86"/>
        <v>52.5</v>
      </c>
      <c r="M693" s="190">
        <f t="shared" si="87"/>
        <v>3.2664380952374454</v>
      </c>
      <c r="N693" s="190">
        <f t="shared" si="88"/>
        <v>0.28403809523803875</v>
      </c>
      <c r="O693" s="191">
        <f t="shared" si="89"/>
        <v>0.14847445887442978</v>
      </c>
      <c r="P693" s="192">
        <f t="shared" si="89"/>
        <v>1.291082251081993E-2</v>
      </c>
    </row>
    <row r="694" spans="1:16" x14ac:dyDescent="0.3">
      <c r="A694" s="184" t="s">
        <v>129</v>
      </c>
      <c r="B694" s="185">
        <v>305.18</v>
      </c>
      <c r="C694" s="185">
        <v>305.2</v>
      </c>
      <c r="D694" s="185">
        <f t="shared" si="83"/>
        <v>1.999999999998181E-2</v>
      </c>
      <c r="E694" s="186">
        <v>2330</v>
      </c>
      <c r="F694" s="186">
        <v>50</v>
      </c>
      <c r="G694" s="187">
        <v>0.08</v>
      </c>
      <c r="H694" s="188">
        <f t="shared" si="84"/>
        <v>0.77949090909020013</v>
      </c>
      <c r="I694" s="188">
        <f t="shared" si="85"/>
        <v>6.7781818181756534E-2</v>
      </c>
      <c r="J694" s="189" t="s">
        <v>174</v>
      </c>
      <c r="K694" s="189">
        <f t="shared" si="90"/>
        <v>2.5</v>
      </c>
      <c r="L694" s="189">
        <f t="shared" si="86"/>
        <v>52.5</v>
      </c>
      <c r="M694" s="190">
        <f t="shared" si="87"/>
        <v>0.81660952380878116</v>
      </c>
      <c r="N694" s="190">
        <f t="shared" si="88"/>
        <v>7.1009523809459227E-2</v>
      </c>
      <c r="O694" s="191">
        <f t="shared" si="89"/>
        <v>3.7118614718581022E-2</v>
      </c>
      <c r="P694" s="192">
        <f t="shared" si="89"/>
        <v>3.2277056277026928E-3</v>
      </c>
    </row>
    <row r="695" spans="1:16" x14ac:dyDescent="0.3">
      <c r="A695" s="184" t="s">
        <v>129</v>
      </c>
      <c r="B695" s="185">
        <v>305.2</v>
      </c>
      <c r="C695" s="185">
        <v>305.31</v>
      </c>
      <c r="D695" s="185">
        <f t="shared" si="83"/>
        <v>0.11000000000001364</v>
      </c>
      <c r="E695" s="186">
        <v>2310</v>
      </c>
      <c r="F695" s="186">
        <v>50</v>
      </c>
      <c r="G695" s="187">
        <v>0.08</v>
      </c>
      <c r="H695" s="188">
        <f t="shared" si="84"/>
        <v>4.2504000000005275</v>
      </c>
      <c r="I695" s="188">
        <f t="shared" si="85"/>
        <v>0.36960000000004584</v>
      </c>
      <c r="J695" s="189" t="s">
        <v>174</v>
      </c>
      <c r="K695" s="189">
        <f t="shared" si="90"/>
        <v>2.5</v>
      </c>
      <c r="L695" s="189">
        <f t="shared" si="86"/>
        <v>52.5</v>
      </c>
      <c r="M695" s="190">
        <f t="shared" si="87"/>
        <v>4.4528000000005523</v>
      </c>
      <c r="N695" s="190">
        <f t="shared" si="88"/>
        <v>0.38720000000004806</v>
      </c>
      <c r="O695" s="191">
        <f t="shared" si="89"/>
        <v>0.20240000000002478</v>
      </c>
      <c r="P695" s="192">
        <f t="shared" si="89"/>
        <v>1.7600000000002225E-2</v>
      </c>
    </row>
    <row r="696" spans="1:16" x14ac:dyDescent="0.3">
      <c r="A696" s="184" t="s">
        <v>129</v>
      </c>
      <c r="B696" s="185">
        <v>305.31</v>
      </c>
      <c r="C696" s="185">
        <v>305.52999999999997</v>
      </c>
      <c r="D696" s="185">
        <f t="shared" si="83"/>
        <v>0.21999999999997044</v>
      </c>
      <c r="E696" s="186">
        <v>2310</v>
      </c>
      <c r="F696" s="186">
        <v>50</v>
      </c>
      <c r="G696" s="187">
        <v>0.08</v>
      </c>
      <c r="H696" s="188">
        <f t="shared" si="84"/>
        <v>8.5007999999988595</v>
      </c>
      <c r="I696" s="188">
        <f t="shared" si="85"/>
        <v>0.7391999999999006</v>
      </c>
      <c r="J696" s="189" t="s">
        <v>174</v>
      </c>
      <c r="K696" s="189">
        <f t="shared" si="90"/>
        <v>2.5</v>
      </c>
      <c r="L696" s="189">
        <f t="shared" si="86"/>
        <v>52.5</v>
      </c>
      <c r="M696" s="190">
        <f t="shared" si="87"/>
        <v>8.9055999999988043</v>
      </c>
      <c r="N696" s="190">
        <f t="shared" si="88"/>
        <v>0.77439999999989595</v>
      </c>
      <c r="O696" s="191">
        <f t="shared" si="89"/>
        <v>0.40479999999994476</v>
      </c>
      <c r="P696" s="192">
        <f t="shared" si="89"/>
        <v>3.5199999999995346E-2</v>
      </c>
    </row>
    <row r="697" spans="1:16" x14ac:dyDescent="0.3">
      <c r="A697" s="184" t="s">
        <v>129</v>
      </c>
      <c r="B697" s="185">
        <v>305.52999999999997</v>
      </c>
      <c r="C697" s="185">
        <v>305.58</v>
      </c>
      <c r="D697" s="185">
        <f t="shared" si="83"/>
        <v>5.0000000000011369E-2</v>
      </c>
      <c r="E697" s="186">
        <v>2310</v>
      </c>
      <c r="F697" s="186">
        <v>50</v>
      </c>
      <c r="G697" s="187">
        <v>0.08</v>
      </c>
      <c r="H697" s="188">
        <f t="shared" si="84"/>
        <v>1.9320000000004396</v>
      </c>
      <c r="I697" s="188">
        <f t="shared" si="85"/>
        <v>0.1680000000000382</v>
      </c>
      <c r="J697" s="189" t="s">
        <v>174</v>
      </c>
      <c r="K697" s="189">
        <f t="shared" si="90"/>
        <v>2.5</v>
      </c>
      <c r="L697" s="189">
        <f t="shared" si="86"/>
        <v>52.5</v>
      </c>
      <c r="M697" s="190">
        <f t="shared" si="87"/>
        <v>2.0240000000004601</v>
      </c>
      <c r="N697" s="190">
        <f t="shared" si="88"/>
        <v>0.17600000000004004</v>
      </c>
      <c r="O697" s="191">
        <f t="shared" si="89"/>
        <v>9.200000000002051E-2</v>
      </c>
      <c r="P697" s="192">
        <f t="shared" si="89"/>
        <v>8.000000000001839E-3</v>
      </c>
    </row>
    <row r="698" spans="1:16" x14ac:dyDescent="0.3">
      <c r="A698" s="184" t="s">
        <v>129</v>
      </c>
      <c r="B698" s="185">
        <v>305.58</v>
      </c>
      <c r="C698" s="185">
        <v>305.7</v>
      </c>
      <c r="D698" s="185">
        <f t="shared" si="83"/>
        <v>0.12000000000000455</v>
      </c>
      <c r="E698" s="186">
        <v>2379</v>
      </c>
      <c r="F698" s="186">
        <v>50</v>
      </c>
      <c r="G698" s="187">
        <v>0.08</v>
      </c>
      <c r="H698" s="188">
        <f t="shared" si="84"/>
        <v>4.7753018181820002</v>
      </c>
      <c r="I698" s="188">
        <f t="shared" si="85"/>
        <v>0.41524363636365208</v>
      </c>
      <c r="J698" s="189" t="s">
        <v>174</v>
      </c>
      <c r="K698" s="189">
        <f t="shared" si="90"/>
        <v>2.5</v>
      </c>
      <c r="L698" s="189">
        <f t="shared" si="86"/>
        <v>52.5</v>
      </c>
      <c r="M698" s="190">
        <f t="shared" si="87"/>
        <v>5.0026971428573335</v>
      </c>
      <c r="N698" s="190">
        <f t="shared" si="88"/>
        <v>0.43501714285715931</v>
      </c>
      <c r="O698" s="191">
        <f t="shared" si="89"/>
        <v>0.2273953246753333</v>
      </c>
      <c r="P698" s="192">
        <f t="shared" si="89"/>
        <v>1.9773506493507231E-2</v>
      </c>
    </row>
    <row r="699" spans="1:16" x14ac:dyDescent="0.3">
      <c r="A699" s="184" t="s">
        <v>129</v>
      </c>
      <c r="B699" s="185">
        <v>305.7</v>
      </c>
      <c r="C699" s="185">
        <v>305.75</v>
      </c>
      <c r="D699" s="185">
        <f t="shared" si="83"/>
        <v>5.0000000000011369E-2</v>
      </c>
      <c r="E699" s="186">
        <v>2410</v>
      </c>
      <c r="F699" s="186">
        <v>50</v>
      </c>
      <c r="G699" s="187">
        <v>0.08</v>
      </c>
      <c r="H699" s="188">
        <f t="shared" si="84"/>
        <v>2.0156363636368222</v>
      </c>
      <c r="I699" s="188">
        <f t="shared" si="85"/>
        <v>0.17527272727276713</v>
      </c>
      <c r="J699" s="189" t="s">
        <v>174</v>
      </c>
      <c r="K699" s="189">
        <f t="shared" si="90"/>
        <v>2.5</v>
      </c>
      <c r="L699" s="189">
        <f t="shared" si="86"/>
        <v>52.5</v>
      </c>
      <c r="M699" s="190">
        <f t="shared" si="87"/>
        <v>2.111619047619528</v>
      </c>
      <c r="N699" s="190">
        <f t="shared" si="88"/>
        <v>0.18361904761908937</v>
      </c>
      <c r="O699" s="191">
        <f t="shared" si="89"/>
        <v>9.5982683982705819E-2</v>
      </c>
      <c r="P699" s="192">
        <f t="shared" si="89"/>
        <v>8.3463203463222391E-3</v>
      </c>
    </row>
    <row r="700" spans="1:16" x14ac:dyDescent="0.3">
      <c r="A700" s="184" t="s">
        <v>129</v>
      </c>
      <c r="B700" s="185">
        <v>305.75</v>
      </c>
      <c r="C700" s="185">
        <v>305.81</v>
      </c>
      <c r="D700" s="185">
        <f t="shared" si="83"/>
        <v>6.0000000000002274E-2</v>
      </c>
      <c r="E700" s="186">
        <v>2410</v>
      </c>
      <c r="F700" s="186">
        <v>50</v>
      </c>
      <c r="G700" s="187">
        <v>0.08</v>
      </c>
      <c r="H700" s="188">
        <f t="shared" si="84"/>
        <v>2.4187636363637286</v>
      </c>
      <c r="I700" s="188">
        <f t="shared" si="85"/>
        <v>0.21032727272728069</v>
      </c>
      <c r="J700" s="189" t="s">
        <v>174</v>
      </c>
      <c r="K700" s="189">
        <f t="shared" si="90"/>
        <v>2.5</v>
      </c>
      <c r="L700" s="189">
        <f t="shared" si="86"/>
        <v>52.5</v>
      </c>
      <c r="M700" s="190">
        <f t="shared" si="87"/>
        <v>2.5339428571429532</v>
      </c>
      <c r="N700" s="190">
        <f t="shared" si="88"/>
        <v>0.2203428571428655</v>
      </c>
      <c r="O700" s="191">
        <f t="shared" si="89"/>
        <v>0.1151792207792246</v>
      </c>
      <c r="P700" s="192">
        <f t="shared" si="89"/>
        <v>1.0015584415584811E-2</v>
      </c>
    </row>
    <row r="701" spans="1:16" x14ac:dyDescent="0.3">
      <c r="A701" s="184" t="s">
        <v>129</v>
      </c>
      <c r="B701" s="185">
        <v>305.81</v>
      </c>
      <c r="C701" s="185">
        <v>305.88</v>
      </c>
      <c r="D701" s="185">
        <f t="shared" si="83"/>
        <v>6.9999999999993179E-2</v>
      </c>
      <c r="E701" s="186">
        <v>2410</v>
      </c>
      <c r="F701" s="186">
        <v>50</v>
      </c>
      <c r="G701" s="187">
        <v>0.08</v>
      </c>
      <c r="H701" s="188">
        <f t="shared" si="84"/>
        <v>2.8218909090906341</v>
      </c>
      <c r="I701" s="188">
        <f t="shared" si="85"/>
        <v>0.24538181818179425</v>
      </c>
      <c r="J701" s="189" t="s">
        <v>174</v>
      </c>
      <c r="K701" s="189">
        <f t="shared" si="90"/>
        <v>2.5</v>
      </c>
      <c r="L701" s="189">
        <f t="shared" si="86"/>
        <v>52.5</v>
      </c>
      <c r="M701" s="190">
        <f t="shared" si="87"/>
        <v>2.9562666666663788</v>
      </c>
      <c r="N701" s="190">
        <f t="shared" si="88"/>
        <v>0.25706666666664163</v>
      </c>
      <c r="O701" s="191">
        <f t="shared" si="89"/>
        <v>0.13437575757574471</v>
      </c>
      <c r="P701" s="192">
        <f t="shared" si="89"/>
        <v>1.1684848484847382E-2</v>
      </c>
    </row>
    <row r="702" spans="1:16" x14ac:dyDescent="0.3">
      <c r="A702" s="184" t="s">
        <v>129</v>
      </c>
      <c r="B702" s="185">
        <v>305.88</v>
      </c>
      <c r="C702" s="185">
        <v>305.92</v>
      </c>
      <c r="D702" s="185">
        <f t="shared" si="83"/>
        <v>4.0000000000020464E-2</v>
      </c>
      <c r="E702" s="186">
        <v>2410</v>
      </c>
      <c r="F702" s="186">
        <v>50</v>
      </c>
      <c r="G702" s="187">
        <v>0.08</v>
      </c>
      <c r="H702" s="188">
        <f t="shared" si="84"/>
        <v>1.612509090909916</v>
      </c>
      <c r="I702" s="188">
        <f t="shared" si="85"/>
        <v>0.14021818181825357</v>
      </c>
      <c r="J702" s="189" t="s">
        <v>174</v>
      </c>
      <c r="K702" s="189">
        <f t="shared" si="90"/>
        <v>2.5</v>
      </c>
      <c r="L702" s="189">
        <f t="shared" si="86"/>
        <v>52.5</v>
      </c>
      <c r="M702" s="190">
        <f t="shared" si="87"/>
        <v>1.6892952380961024</v>
      </c>
      <c r="N702" s="190">
        <f t="shared" si="88"/>
        <v>0.14689523809531327</v>
      </c>
      <c r="O702" s="191">
        <f t="shared" si="89"/>
        <v>7.6786147186186371E-2</v>
      </c>
      <c r="P702" s="192">
        <f t="shared" si="89"/>
        <v>6.6770562770596953E-3</v>
      </c>
    </row>
    <row r="703" spans="1:16" x14ac:dyDescent="0.3">
      <c r="A703" s="184" t="s">
        <v>129</v>
      </c>
      <c r="B703" s="185">
        <v>305.92</v>
      </c>
      <c r="C703" s="185">
        <v>306.22000000000003</v>
      </c>
      <c r="D703" s="185">
        <f t="shared" si="83"/>
        <v>0.30000000000001137</v>
      </c>
      <c r="E703" s="186">
        <v>2410</v>
      </c>
      <c r="F703" s="186">
        <v>50</v>
      </c>
      <c r="G703" s="187">
        <v>0.08</v>
      </c>
      <c r="H703" s="188">
        <f t="shared" si="84"/>
        <v>12.093818181818643</v>
      </c>
      <c r="I703" s="188">
        <f t="shared" si="85"/>
        <v>1.0516363636364034</v>
      </c>
      <c r="J703" s="189" t="s">
        <v>174</v>
      </c>
      <c r="K703" s="189">
        <f t="shared" si="90"/>
        <v>2.5</v>
      </c>
      <c r="L703" s="189">
        <f t="shared" si="86"/>
        <v>52.5</v>
      </c>
      <c r="M703" s="190">
        <f t="shared" si="87"/>
        <v>12.669714285714766</v>
      </c>
      <c r="N703" s="190">
        <f t="shared" si="88"/>
        <v>1.1017142857143274</v>
      </c>
      <c r="O703" s="191">
        <f t="shared" si="89"/>
        <v>0.57589610389612389</v>
      </c>
      <c r="P703" s="192">
        <f t="shared" si="89"/>
        <v>5.0077922077923942E-2</v>
      </c>
    </row>
    <row r="704" spans="1:16" x14ac:dyDescent="0.3">
      <c r="A704" s="184" t="s">
        <v>129</v>
      </c>
      <c r="B704" s="185">
        <v>306.22000000000003</v>
      </c>
      <c r="C704" s="185">
        <v>306.23</v>
      </c>
      <c r="D704" s="185">
        <f t="shared" si="83"/>
        <v>9.9999999999909051E-3</v>
      </c>
      <c r="E704" s="186">
        <v>2410</v>
      </c>
      <c r="F704" s="186">
        <v>50</v>
      </c>
      <c r="G704" s="187">
        <v>0.08</v>
      </c>
      <c r="H704" s="188">
        <f t="shared" si="84"/>
        <v>0.40312727272690618</v>
      </c>
      <c r="I704" s="188">
        <f t="shared" si="85"/>
        <v>3.5054545454513572E-2</v>
      </c>
      <c r="J704" s="189" t="s">
        <v>174</v>
      </c>
      <c r="K704" s="189">
        <f t="shared" si="90"/>
        <v>2.5</v>
      </c>
      <c r="L704" s="189">
        <f t="shared" si="86"/>
        <v>52.5</v>
      </c>
      <c r="M704" s="190">
        <f t="shared" si="87"/>
        <v>0.42232380952342541</v>
      </c>
      <c r="N704" s="190">
        <f t="shared" si="88"/>
        <v>3.6723809523776123E-2</v>
      </c>
      <c r="O704" s="191">
        <f t="shared" si="89"/>
        <v>1.9196536796519226E-2</v>
      </c>
      <c r="P704" s="192">
        <f t="shared" si="89"/>
        <v>1.6692640692625507E-3</v>
      </c>
    </row>
    <row r="705" spans="1:16" x14ac:dyDescent="0.3">
      <c r="A705" s="184" t="s">
        <v>129</v>
      </c>
      <c r="B705" s="185">
        <v>306.23</v>
      </c>
      <c r="C705" s="185">
        <v>306.31</v>
      </c>
      <c r="D705" s="185">
        <f t="shared" si="83"/>
        <v>7.9999999999984084E-2</v>
      </c>
      <c r="E705" s="186">
        <v>2410</v>
      </c>
      <c r="F705" s="186">
        <v>55</v>
      </c>
      <c r="G705" s="187">
        <v>0.08</v>
      </c>
      <c r="H705" s="188">
        <f t="shared" si="84"/>
        <v>2.9562666666660791</v>
      </c>
      <c r="I705" s="188">
        <f t="shared" si="85"/>
        <v>0.25706666666661554</v>
      </c>
      <c r="J705" s="189" t="s">
        <v>174</v>
      </c>
      <c r="K705" s="189">
        <f t="shared" si="90"/>
        <v>2.5</v>
      </c>
      <c r="L705" s="189">
        <f t="shared" si="86"/>
        <v>57.5</v>
      </c>
      <c r="M705" s="190">
        <f t="shared" si="87"/>
        <v>3.0847999999993863</v>
      </c>
      <c r="N705" s="190">
        <f t="shared" si="88"/>
        <v>0.26824347826081618</v>
      </c>
      <c r="O705" s="191">
        <f t="shared" si="89"/>
        <v>0.12853333333330719</v>
      </c>
      <c r="P705" s="192">
        <f t="shared" si="89"/>
        <v>1.1176811594200642E-2</v>
      </c>
    </row>
    <row r="706" spans="1:16" x14ac:dyDescent="0.3">
      <c r="A706" s="184" t="s">
        <v>129</v>
      </c>
      <c r="B706" s="185">
        <v>306.31</v>
      </c>
      <c r="C706" s="185">
        <v>306.81</v>
      </c>
      <c r="D706" s="185">
        <f t="shared" si="83"/>
        <v>0.5</v>
      </c>
      <c r="E706" s="186">
        <v>2410</v>
      </c>
      <c r="F706" s="186">
        <v>55</v>
      </c>
      <c r="G706" s="187">
        <v>0.08</v>
      </c>
      <c r="H706" s="188">
        <f t="shared" si="84"/>
        <v>18.47666666666667</v>
      </c>
      <c r="I706" s="188">
        <f t="shared" si="85"/>
        <v>1.6066666666666667</v>
      </c>
      <c r="J706" s="189" t="s">
        <v>174</v>
      </c>
      <c r="K706" s="189">
        <f t="shared" si="90"/>
        <v>2.5</v>
      </c>
      <c r="L706" s="189">
        <f t="shared" si="86"/>
        <v>57.5</v>
      </c>
      <c r="M706" s="190">
        <f t="shared" si="87"/>
        <v>19.28</v>
      </c>
      <c r="N706" s="190">
        <f t="shared" si="88"/>
        <v>1.6765217391304348</v>
      </c>
      <c r="O706" s="191">
        <f t="shared" si="89"/>
        <v>0.80333333333333101</v>
      </c>
      <c r="P706" s="192">
        <f t="shared" si="89"/>
        <v>6.9855072463768098E-2</v>
      </c>
    </row>
    <row r="707" spans="1:16" x14ac:dyDescent="0.3">
      <c r="A707" s="184" t="s">
        <v>129</v>
      </c>
      <c r="B707" s="185">
        <v>306.81</v>
      </c>
      <c r="C707" s="185">
        <v>306.95</v>
      </c>
      <c r="D707" s="185">
        <f t="shared" si="83"/>
        <v>0.13999999999998636</v>
      </c>
      <c r="E707" s="186">
        <v>2410</v>
      </c>
      <c r="F707" s="186">
        <v>55</v>
      </c>
      <c r="G707" s="187">
        <v>0.08</v>
      </c>
      <c r="H707" s="188">
        <f t="shared" si="84"/>
        <v>5.1734666666661626</v>
      </c>
      <c r="I707" s="188">
        <f t="shared" si="85"/>
        <v>0.44986666666662278</v>
      </c>
      <c r="J707" s="189" t="s">
        <v>174</v>
      </c>
      <c r="K707" s="189">
        <f t="shared" si="90"/>
        <v>2.5</v>
      </c>
      <c r="L707" s="189">
        <f t="shared" si="86"/>
        <v>57.5</v>
      </c>
      <c r="M707" s="190">
        <f t="shared" si="87"/>
        <v>5.3983999999994747</v>
      </c>
      <c r="N707" s="190">
        <f t="shared" si="88"/>
        <v>0.46942608695647597</v>
      </c>
      <c r="O707" s="191">
        <f t="shared" si="89"/>
        <v>0.22493333333331211</v>
      </c>
      <c r="P707" s="192">
        <f t="shared" si="89"/>
        <v>1.9559420289853191E-2</v>
      </c>
    </row>
    <row r="708" spans="1:16" x14ac:dyDescent="0.3">
      <c r="A708" s="184" t="s">
        <v>129</v>
      </c>
      <c r="B708" s="185">
        <v>306.95</v>
      </c>
      <c r="C708" s="185">
        <v>307.14999999999998</v>
      </c>
      <c r="D708" s="185">
        <f t="shared" ref="D708:D771" si="91">C708-B708</f>
        <v>0.19999999999998863</v>
      </c>
      <c r="E708" s="186">
        <v>2410</v>
      </c>
      <c r="F708" s="186">
        <v>55</v>
      </c>
      <c r="G708" s="187">
        <v>0.08</v>
      </c>
      <c r="H708" s="188">
        <f t="shared" ref="H708:H771" si="92">(E708*(1-G708)*D708)/(F708+5)</f>
        <v>7.3906666666662479</v>
      </c>
      <c r="I708" s="188">
        <f t="shared" ref="I708:I771" si="93">(D708*G708*E708)/(F708+5)</f>
        <v>0.64266666666663008</v>
      </c>
      <c r="J708" s="189" t="s">
        <v>174</v>
      </c>
      <c r="K708" s="189">
        <f t="shared" si="90"/>
        <v>2.5</v>
      </c>
      <c r="L708" s="189">
        <f t="shared" ref="L708:L771" si="94">IF((F708+5-K708)&lt;25,25,(F708+5-K708))</f>
        <v>57.5</v>
      </c>
      <c r="M708" s="190">
        <f t="shared" ref="M708:M771" si="95">((D708*(1-G708)*E708)/(L708))</f>
        <v>7.7119999999995619</v>
      </c>
      <c r="N708" s="190">
        <f t="shared" ref="N708:N771" si="96">(D708*G708*E708)/(L708)</f>
        <v>0.67060869565213577</v>
      </c>
      <c r="O708" s="191">
        <f t="shared" ref="O708:P771" si="97">M708-H708</f>
        <v>0.32133333333331393</v>
      </c>
      <c r="P708" s="192">
        <f t="shared" si="97"/>
        <v>2.7942028985505685E-2</v>
      </c>
    </row>
    <row r="709" spans="1:16" x14ac:dyDescent="0.3">
      <c r="A709" s="184" t="s">
        <v>129</v>
      </c>
      <c r="B709" s="185">
        <v>307.14999999999998</v>
      </c>
      <c r="C709" s="185">
        <v>307.20999999999998</v>
      </c>
      <c r="D709" s="185">
        <f t="shared" si="91"/>
        <v>6.0000000000002274E-2</v>
      </c>
      <c r="E709" s="186">
        <v>2410</v>
      </c>
      <c r="F709" s="186">
        <v>55</v>
      </c>
      <c r="G709" s="187">
        <v>0.08</v>
      </c>
      <c r="H709" s="188">
        <f t="shared" si="92"/>
        <v>2.2172000000000844</v>
      </c>
      <c r="I709" s="188">
        <f t="shared" si="93"/>
        <v>0.1928000000000073</v>
      </c>
      <c r="J709" s="189" t="s">
        <v>174</v>
      </c>
      <c r="K709" s="189">
        <f t="shared" si="90"/>
        <v>2.5</v>
      </c>
      <c r="L709" s="189">
        <f t="shared" si="94"/>
        <v>57.5</v>
      </c>
      <c r="M709" s="190">
        <f t="shared" si="95"/>
        <v>2.3136000000000876</v>
      </c>
      <c r="N709" s="190">
        <f t="shared" si="96"/>
        <v>0.20118260869565979</v>
      </c>
      <c r="O709" s="191">
        <f t="shared" si="97"/>
        <v>9.640000000000315E-2</v>
      </c>
      <c r="P709" s="192">
        <f t="shared" si="97"/>
        <v>8.3826086956524937E-3</v>
      </c>
    </row>
    <row r="710" spans="1:16" x14ac:dyDescent="0.3">
      <c r="A710" s="184" t="s">
        <v>129</v>
      </c>
      <c r="B710" s="185">
        <v>307.20999999999998</v>
      </c>
      <c r="C710" s="185">
        <v>307.26</v>
      </c>
      <c r="D710" s="185">
        <f t="shared" si="91"/>
        <v>5.0000000000011369E-2</v>
      </c>
      <c r="E710" s="186">
        <v>2410</v>
      </c>
      <c r="F710" s="186">
        <v>55</v>
      </c>
      <c r="G710" s="187">
        <v>0.08</v>
      </c>
      <c r="H710" s="188">
        <f t="shared" si="92"/>
        <v>1.8476666666670871</v>
      </c>
      <c r="I710" s="188">
        <f t="shared" si="93"/>
        <v>0.16066666666670321</v>
      </c>
      <c r="J710" s="189" t="s">
        <v>174</v>
      </c>
      <c r="K710" s="189">
        <f t="shared" si="90"/>
        <v>2.5</v>
      </c>
      <c r="L710" s="189">
        <f t="shared" si="94"/>
        <v>57.5</v>
      </c>
      <c r="M710" s="190">
        <f t="shared" si="95"/>
        <v>1.9280000000004385</v>
      </c>
      <c r="N710" s="190">
        <f t="shared" si="96"/>
        <v>0.1676521739130816</v>
      </c>
      <c r="O710" s="191">
        <f t="shared" si="97"/>
        <v>8.0333333333351353E-2</v>
      </c>
      <c r="P710" s="192">
        <f t="shared" si="97"/>
        <v>6.9855072463783918E-3</v>
      </c>
    </row>
    <row r="711" spans="1:16" x14ac:dyDescent="0.3">
      <c r="A711" s="184" t="s">
        <v>129</v>
      </c>
      <c r="B711" s="185">
        <v>307.26</v>
      </c>
      <c r="C711" s="185">
        <v>307.31</v>
      </c>
      <c r="D711" s="185">
        <f t="shared" si="91"/>
        <v>5.0000000000011369E-2</v>
      </c>
      <c r="E711" s="186">
        <v>2410</v>
      </c>
      <c r="F711" s="186">
        <v>55</v>
      </c>
      <c r="G711" s="187">
        <v>0.08</v>
      </c>
      <c r="H711" s="188">
        <f t="shared" si="92"/>
        <v>1.8476666666670871</v>
      </c>
      <c r="I711" s="188">
        <f t="shared" si="93"/>
        <v>0.16066666666670321</v>
      </c>
      <c r="J711" s="189" t="s">
        <v>174</v>
      </c>
      <c r="K711" s="189">
        <f t="shared" si="90"/>
        <v>2.5</v>
      </c>
      <c r="L711" s="189">
        <f t="shared" si="94"/>
        <v>57.5</v>
      </c>
      <c r="M711" s="190">
        <f t="shared" si="95"/>
        <v>1.9280000000004385</v>
      </c>
      <c r="N711" s="190">
        <f t="shared" si="96"/>
        <v>0.1676521739130816</v>
      </c>
      <c r="O711" s="191">
        <f t="shared" si="97"/>
        <v>8.0333333333351353E-2</v>
      </c>
      <c r="P711" s="192">
        <f t="shared" si="97"/>
        <v>6.9855072463783918E-3</v>
      </c>
    </row>
    <row r="712" spans="1:16" x14ac:dyDescent="0.3">
      <c r="A712" s="184" t="s">
        <v>129</v>
      </c>
      <c r="B712" s="185">
        <v>307.31</v>
      </c>
      <c r="C712" s="185">
        <v>307.33</v>
      </c>
      <c r="D712" s="185">
        <f t="shared" si="91"/>
        <v>1.999999999998181E-2</v>
      </c>
      <c r="E712" s="186">
        <v>2410</v>
      </c>
      <c r="F712" s="186">
        <v>55</v>
      </c>
      <c r="G712" s="187">
        <v>0.08</v>
      </c>
      <c r="H712" s="188">
        <f t="shared" si="92"/>
        <v>0.73906666666599463</v>
      </c>
      <c r="I712" s="188">
        <f t="shared" si="93"/>
        <v>6.4266666666608213E-2</v>
      </c>
      <c r="J712" s="189" t="s">
        <v>174</v>
      </c>
      <c r="K712" s="189">
        <f t="shared" si="90"/>
        <v>2.5</v>
      </c>
      <c r="L712" s="189">
        <f t="shared" si="94"/>
        <v>57.5</v>
      </c>
      <c r="M712" s="190">
        <f t="shared" si="95"/>
        <v>0.77119999999929867</v>
      </c>
      <c r="N712" s="190">
        <f t="shared" si="96"/>
        <v>6.7060869565156403E-2</v>
      </c>
      <c r="O712" s="191">
        <f t="shared" si="97"/>
        <v>3.2133333333304037E-2</v>
      </c>
      <c r="P712" s="192">
        <f t="shared" si="97"/>
        <v>2.7942028985481898E-3</v>
      </c>
    </row>
    <row r="713" spans="1:16" x14ac:dyDescent="0.3">
      <c r="A713" s="184" t="s">
        <v>129</v>
      </c>
      <c r="B713" s="185">
        <v>307.33</v>
      </c>
      <c r="C713" s="185">
        <v>307.81</v>
      </c>
      <c r="D713" s="185">
        <f t="shared" si="91"/>
        <v>0.48000000000001819</v>
      </c>
      <c r="E713" s="186">
        <v>2410</v>
      </c>
      <c r="F713" s="186">
        <v>55</v>
      </c>
      <c r="G713" s="187">
        <v>0.08</v>
      </c>
      <c r="H713" s="188">
        <f t="shared" si="92"/>
        <v>17.737600000000675</v>
      </c>
      <c r="I713" s="188">
        <f t="shared" si="93"/>
        <v>1.5424000000000584</v>
      </c>
      <c r="J713" s="189" t="s">
        <v>174</v>
      </c>
      <c r="K713" s="189">
        <f t="shared" si="90"/>
        <v>2.5</v>
      </c>
      <c r="L713" s="189">
        <f t="shared" si="94"/>
        <v>57.5</v>
      </c>
      <c r="M713" s="190">
        <f t="shared" si="95"/>
        <v>18.508800000000701</v>
      </c>
      <c r="N713" s="190">
        <f t="shared" si="96"/>
        <v>1.6094608695652783</v>
      </c>
      <c r="O713" s="191">
        <f t="shared" si="97"/>
        <v>0.7712000000000252</v>
      </c>
      <c r="P713" s="192">
        <f t="shared" si="97"/>
        <v>6.7060869565219949E-2</v>
      </c>
    </row>
    <row r="714" spans="1:16" x14ac:dyDescent="0.3">
      <c r="A714" s="184" t="s">
        <v>129</v>
      </c>
      <c r="B714" s="185">
        <v>307.81</v>
      </c>
      <c r="C714" s="185">
        <v>307.82</v>
      </c>
      <c r="D714" s="185">
        <f t="shared" si="91"/>
        <v>9.9999999999909051E-3</v>
      </c>
      <c r="E714" s="186">
        <v>2410</v>
      </c>
      <c r="F714" s="186">
        <v>55</v>
      </c>
      <c r="G714" s="187">
        <v>0.08</v>
      </c>
      <c r="H714" s="188">
        <f t="shared" si="92"/>
        <v>0.36953333333299732</v>
      </c>
      <c r="I714" s="188">
        <f t="shared" si="93"/>
        <v>3.2133333333304107E-2</v>
      </c>
      <c r="J714" s="189" t="s">
        <v>174</v>
      </c>
      <c r="K714" s="189">
        <f t="shared" si="90"/>
        <v>2.5</v>
      </c>
      <c r="L714" s="189">
        <f t="shared" si="94"/>
        <v>57.5</v>
      </c>
      <c r="M714" s="190">
        <f t="shared" si="95"/>
        <v>0.38559999999964933</v>
      </c>
      <c r="N714" s="190">
        <f t="shared" si="96"/>
        <v>3.3530434782578201E-2</v>
      </c>
      <c r="O714" s="191">
        <f t="shared" si="97"/>
        <v>1.6066666666652019E-2</v>
      </c>
      <c r="P714" s="192">
        <f t="shared" si="97"/>
        <v>1.3971014492740949E-3</v>
      </c>
    </row>
    <row r="715" spans="1:16" x14ac:dyDescent="0.3">
      <c r="A715" s="184" t="s">
        <v>129</v>
      </c>
      <c r="B715" s="185">
        <v>307.82</v>
      </c>
      <c r="C715" s="185">
        <v>308.2</v>
      </c>
      <c r="D715" s="185">
        <f t="shared" si="91"/>
        <v>0.37999999999999545</v>
      </c>
      <c r="E715" s="186">
        <v>2451</v>
      </c>
      <c r="F715" s="186">
        <v>55</v>
      </c>
      <c r="G715" s="187">
        <v>0.08</v>
      </c>
      <c r="H715" s="188">
        <f t="shared" si="92"/>
        <v>14.281159999999829</v>
      </c>
      <c r="I715" s="188">
        <f t="shared" si="93"/>
        <v>1.2418399999999852</v>
      </c>
      <c r="J715" s="189" t="s">
        <v>174</v>
      </c>
      <c r="K715" s="189">
        <f t="shared" si="90"/>
        <v>2.5</v>
      </c>
      <c r="L715" s="189">
        <f t="shared" si="94"/>
        <v>57.5</v>
      </c>
      <c r="M715" s="190">
        <f t="shared" si="95"/>
        <v>14.902079999999824</v>
      </c>
      <c r="N715" s="190">
        <f t="shared" si="96"/>
        <v>1.2958330434782455</v>
      </c>
      <c r="O715" s="191">
        <f t="shared" si="97"/>
        <v>0.62091999999999459</v>
      </c>
      <c r="P715" s="192">
        <f t="shared" si="97"/>
        <v>5.3993043478260283E-2</v>
      </c>
    </row>
    <row r="716" spans="1:16" x14ac:dyDescent="0.3">
      <c r="A716" s="184" t="s">
        <v>129</v>
      </c>
      <c r="B716" s="185">
        <v>308.2</v>
      </c>
      <c r="C716" s="185">
        <v>308.31</v>
      </c>
      <c r="D716" s="185">
        <f t="shared" si="91"/>
        <v>0.11000000000001364</v>
      </c>
      <c r="E716" s="186">
        <v>2480</v>
      </c>
      <c r="F716" s="186">
        <v>55</v>
      </c>
      <c r="G716" s="187">
        <v>0.08</v>
      </c>
      <c r="H716" s="188">
        <f t="shared" si="92"/>
        <v>4.1829333333338523</v>
      </c>
      <c r="I716" s="188">
        <f t="shared" si="93"/>
        <v>0.36373333333337848</v>
      </c>
      <c r="J716" s="189" t="s">
        <v>174</v>
      </c>
      <c r="K716" s="189">
        <f t="shared" si="90"/>
        <v>2.5</v>
      </c>
      <c r="L716" s="189">
        <f t="shared" si="94"/>
        <v>57.5</v>
      </c>
      <c r="M716" s="190">
        <f t="shared" si="95"/>
        <v>4.3648000000005416</v>
      </c>
      <c r="N716" s="190">
        <f t="shared" si="96"/>
        <v>0.3795478260870036</v>
      </c>
      <c r="O716" s="191">
        <f t="shared" si="97"/>
        <v>0.18186666666668927</v>
      </c>
      <c r="P716" s="192">
        <f t="shared" si="97"/>
        <v>1.581449275362512E-2</v>
      </c>
    </row>
    <row r="717" spans="1:16" x14ac:dyDescent="0.3">
      <c r="A717" s="184" t="s">
        <v>129</v>
      </c>
      <c r="B717" s="185">
        <v>308.31</v>
      </c>
      <c r="C717" s="185">
        <v>308.52</v>
      </c>
      <c r="D717" s="185">
        <f t="shared" si="91"/>
        <v>0.20999999999997954</v>
      </c>
      <c r="E717" s="186">
        <v>2480</v>
      </c>
      <c r="F717" s="186">
        <v>55</v>
      </c>
      <c r="G717" s="187">
        <v>0.08</v>
      </c>
      <c r="H717" s="188">
        <f t="shared" si="92"/>
        <v>7.9855999999992218</v>
      </c>
      <c r="I717" s="188">
        <f t="shared" si="93"/>
        <v>0.6943999999999324</v>
      </c>
      <c r="J717" s="189" t="s">
        <v>174</v>
      </c>
      <c r="K717" s="189">
        <f t="shared" si="90"/>
        <v>2.5</v>
      </c>
      <c r="L717" s="189">
        <f t="shared" si="94"/>
        <v>57.5</v>
      </c>
      <c r="M717" s="190">
        <f t="shared" si="95"/>
        <v>8.3327999999991889</v>
      </c>
      <c r="N717" s="190">
        <f t="shared" si="96"/>
        <v>0.72459130434775554</v>
      </c>
      <c r="O717" s="191">
        <f t="shared" si="97"/>
        <v>0.34719999999996709</v>
      </c>
      <c r="P717" s="192">
        <f t="shared" si="97"/>
        <v>3.0191304347823134E-2</v>
      </c>
    </row>
    <row r="718" spans="1:16" x14ac:dyDescent="0.3">
      <c r="A718" s="184" t="s">
        <v>129</v>
      </c>
      <c r="B718" s="185">
        <v>308.52</v>
      </c>
      <c r="C718" s="185">
        <v>308.81</v>
      </c>
      <c r="D718" s="185">
        <f t="shared" si="91"/>
        <v>0.29000000000002046</v>
      </c>
      <c r="E718" s="186">
        <v>2480</v>
      </c>
      <c r="F718" s="186">
        <v>55</v>
      </c>
      <c r="G718" s="187">
        <v>0.08</v>
      </c>
      <c r="H718" s="188">
        <f t="shared" si="92"/>
        <v>11.027733333334112</v>
      </c>
      <c r="I718" s="188">
        <f t="shared" si="93"/>
        <v>0.95893333333340103</v>
      </c>
      <c r="J718" s="189" t="s">
        <v>174</v>
      </c>
      <c r="K718" s="189">
        <f t="shared" si="90"/>
        <v>2.5</v>
      </c>
      <c r="L718" s="189">
        <f t="shared" si="94"/>
        <v>57.5</v>
      </c>
      <c r="M718" s="190">
        <f t="shared" si="95"/>
        <v>11.507200000000813</v>
      </c>
      <c r="N718" s="190">
        <f t="shared" si="96"/>
        <v>1.0006260869565924</v>
      </c>
      <c r="O718" s="191">
        <f t="shared" si="97"/>
        <v>0.4794666666667009</v>
      </c>
      <c r="P718" s="192">
        <f t="shared" si="97"/>
        <v>4.1692753623191359E-2</v>
      </c>
    </row>
    <row r="719" spans="1:16" x14ac:dyDescent="0.3">
      <c r="A719" s="184" t="s">
        <v>129</v>
      </c>
      <c r="B719" s="185">
        <v>308.81</v>
      </c>
      <c r="C719" s="185">
        <v>308.92</v>
      </c>
      <c r="D719" s="185">
        <f t="shared" si="91"/>
        <v>0.11000000000001364</v>
      </c>
      <c r="E719" s="186">
        <v>2480</v>
      </c>
      <c r="F719" s="186">
        <v>55</v>
      </c>
      <c r="G719" s="187">
        <v>0.08</v>
      </c>
      <c r="H719" s="188">
        <f t="shared" si="92"/>
        <v>4.1829333333338523</v>
      </c>
      <c r="I719" s="188">
        <f t="shared" si="93"/>
        <v>0.36373333333337848</v>
      </c>
      <c r="J719" s="189" t="s">
        <v>174</v>
      </c>
      <c r="K719" s="189">
        <f t="shared" si="90"/>
        <v>2.5</v>
      </c>
      <c r="L719" s="189">
        <f t="shared" si="94"/>
        <v>57.5</v>
      </c>
      <c r="M719" s="190">
        <f t="shared" si="95"/>
        <v>4.3648000000005416</v>
      </c>
      <c r="N719" s="190">
        <f t="shared" si="96"/>
        <v>0.3795478260870036</v>
      </c>
      <c r="O719" s="191">
        <f t="shared" si="97"/>
        <v>0.18186666666668927</v>
      </c>
      <c r="P719" s="192">
        <f t="shared" si="97"/>
        <v>1.581449275362512E-2</v>
      </c>
    </row>
    <row r="720" spans="1:16" x14ac:dyDescent="0.3">
      <c r="A720" s="184" t="s">
        <v>129</v>
      </c>
      <c r="B720" s="185">
        <v>308.92</v>
      </c>
      <c r="C720" s="185">
        <v>308.95</v>
      </c>
      <c r="D720" s="185">
        <f t="shared" si="91"/>
        <v>2.9999999999972715E-2</v>
      </c>
      <c r="E720" s="186">
        <v>2480</v>
      </c>
      <c r="F720" s="186">
        <v>55</v>
      </c>
      <c r="G720" s="187">
        <v>0.08</v>
      </c>
      <c r="H720" s="188">
        <f t="shared" si="92"/>
        <v>1.1407999999989624</v>
      </c>
      <c r="I720" s="188">
        <f t="shared" si="93"/>
        <v>9.9199999999909777E-2</v>
      </c>
      <c r="J720" s="189" t="s">
        <v>174</v>
      </c>
      <c r="K720" s="189">
        <f t="shared" si="90"/>
        <v>2.5</v>
      </c>
      <c r="L720" s="189">
        <f t="shared" si="94"/>
        <v>57.5</v>
      </c>
      <c r="M720" s="190">
        <f t="shared" si="95"/>
        <v>1.1903999999989174</v>
      </c>
      <c r="N720" s="190">
        <f t="shared" si="96"/>
        <v>0.10351304347816673</v>
      </c>
      <c r="O720" s="191">
        <f t="shared" si="97"/>
        <v>4.9599999999955013E-2</v>
      </c>
      <c r="P720" s="192">
        <f t="shared" si="97"/>
        <v>4.3130434782569504E-3</v>
      </c>
    </row>
    <row r="721" spans="1:16" x14ac:dyDescent="0.3">
      <c r="A721" s="184" t="s">
        <v>129</v>
      </c>
      <c r="B721" s="185">
        <v>308.95</v>
      </c>
      <c r="C721" s="185">
        <v>309.18</v>
      </c>
      <c r="D721" s="185">
        <f t="shared" si="91"/>
        <v>0.23000000000001819</v>
      </c>
      <c r="E721" s="186">
        <v>2480</v>
      </c>
      <c r="F721" s="186">
        <v>55</v>
      </c>
      <c r="G721" s="187">
        <v>0.08</v>
      </c>
      <c r="H721" s="188">
        <f t="shared" si="92"/>
        <v>8.7461333333340257</v>
      </c>
      <c r="I721" s="188">
        <f t="shared" si="93"/>
        <v>0.76053333333339357</v>
      </c>
      <c r="J721" s="189" t="s">
        <v>174</v>
      </c>
      <c r="K721" s="189">
        <f t="shared" si="90"/>
        <v>2.5</v>
      </c>
      <c r="L721" s="189">
        <f t="shared" si="94"/>
        <v>57.5</v>
      </c>
      <c r="M721" s="190">
        <f t="shared" si="95"/>
        <v>9.1264000000007215</v>
      </c>
      <c r="N721" s="190">
        <f t="shared" si="96"/>
        <v>0.79360000000006281</v>
      </c>
      <c r="O721" s="191">
        <f t="shared" si="97"/>
        <v>0.38026666666669584</v>
      </c>
      <c r="P721" s="192">
        <f t="shared" si="97"/>
        <v>3.3066666666669242E-2</v>
      </c>
    </row>
    <row r="722" spans="1:16" x14ac:dyDescent="0.3">
      <c r="A722" s="184" t="s">
        <v>129</v>
      </c>
      <c r="B722" s="185">
        <v>309.18</v>
      </c>
      <c r="C722" s="185">
        <v>309.31</v>
      </c>
      <c r="D722" s="185">
        <f t="shared" si="91"/>
        <v>0.12999999999999545</v>
      </c>
      <c r="E722" s="186">
        <v>2480</v>
      </c>
      <c r="F722" s="186">
        <v>55</v>
      </c>
      <c r="G722" s="187">
        <v>0.08</v>
      </c>
      <c r="H722" s="188">
        <f t="shared" si="92"/>
        <v>4.9434666666664935</v>
      </c>
      <c r="I722" s="188">
        <f t="shared" si="93"/>
        <v>0.42986666666665163</v>
      </c>
      <c r="J722" s="189" t="s">
        <v>174</v>
      </c>
      <c r="K722" s="189">
        <f t="shared" si="90"/>
        <v>2.5</v>
      </c>
      <c r="L722" s="189">
        <f t="shared" si="94"/>
        <v>57.5</v>
      </c>
      <c r="M722" s="190">
        <f t="shared" si="95"/>
        <v>5.15839999999982</v>
      </c>
      <c r="N722" s="190">
        <f t="shared" si="96"/>
        <v>0.44855652173911476</v>
      </c>
      <c r="O722" s="191">
        <f t="shared" si="97"/>
        <v>0.21493333333332654</v>
      </c>
      <c r="P722" s="192">
        <f t="shared" si="97"/>
        <v>1.8689855072463124E-2</v>
      </c>
    </row>
    <row r="723" spans="1:16" x14ac:dyDescent="0.3">
      <c r="A723" s="184" t="s">
        <v>129</v>
      </c>
      <c r="B723" s="185">
        <v>309.31</v>
      </c>
      <c r="C723" s="185">
        <v>309.63</v>
      </c>
      <c r="D723" s="185">
        <f t="shared" si="91"/>
        <v>0.31999999999999318</v>
      </c>
      <c r="E723" s="186">
        <v>2480</v>
      </c>
      <c r="F723" s="186">
        <v>55</v>
      </c>
      <c r="G723" s="187">
        <v>0.08</v>
      </c>
      <c r="H723" s="188">
        <f t="shared" si="92"/>
        <v>12.168533333333073</v>
      </c>
      <c r="I723" s="188">
        <f t="shared" si="93"/>
        <v>1.0581333333333107</v>
      </c>
      <c r="J723" s="189" t="s">
        <v>174</v>
      </c>
      <c r="K723" s="189">
        <f t="shared" si="90"/>
        <v>2.5</v>
      </c>
      <c r="L723" s="189">
        <f t="shared" si="94"/>
        <v>57.5</v>
      </c>
      <c r="M723" s="190">
        <f t="shared" si="95"/>
        <v>12.697599999999728</v>
      </c>
      <c r="N723" s="190">
        <f t="shared" si="96"/>
        <v>1.1041391304347592</v>
      </c>
      <c r="O723" s="191">
        <f t="shared" si="97"/>
        <v>0.52906666666665458</v>
      </c>
      <c r="P723" s="192">
        <f t="shared" si="97"/>
        <v>4.6005797101448476E-2</v>
      </c>
    </row>
    <row r="724" spans="1:16" x14ac:dyDescent="0.3">
      <c r="A724" s="184" t="s">
        <v>129</v>
      </c>
      <c r="B724" s="185">
        <v>309.63</v>
      </c>
      <c r="C724" s="185">
        <v>309.81</v>
      </c>
      <c r="D724" s="185">
        <f t="shared" si="91"/>
        <v>0.18000000000000682</v>
      </c>
      <c r="E724" s="186">
        <v>2579</v>
      </c>
      <c r="F724" s="186">
        <v>55</v>
      </c>
      <c r="G724" s="187">
        <v>0.08</v>
      </c>
      <c r="H724" s="188">
        <f t="shared" si="92"/>
        <v>7.1180400000002715</v>
      </c>
      <c r="I724" s="188">
        <f t="shared" si="93"/>
        <v>0.61896000000002338</v>
      </c>
      <c r="J724" s="189" t="s">
        <v>174</v>
      </c>
      <c r="K724" s="189">
        <f t="shared" si="90"/>
        <v>2.5</v>
      </c>
      <c r="L724" s="189">
        <f t="shared" si="94"/>
        <v>57.5</v>
      </c>
      <c r="M724" s="190">
        <f t="shared" si="95"/>
        <v>7.427520000000281</v>
      </c>
      <c r="N724" s="190">
        <f t="shared" si="96"/>
        <v>0.64587130434785056</v>
      </c>
      <c r="O724" s="191">
        <f t="shared" si="97"/>
        <v>0.30948000000000953</v>
      </c>
      <c r="P724" s="192">
        <f t="shared" si="97"/>
        <v>2.6911304347827181E-2</v>
      </c>
    </row>
    <row r="725" spans="1:16" x14ac:dyDescent="0.3">
      <c r="A725" s="184" t="s">
        <v>129</v>
      </c>
      <c r="B725" s="185">
        <v>309.81</v>
      </c>
      <c r="C725" s="185">
        <v>310.31</v>
      </c>
      <c r="D725" s="185">
        <f t="shared" si="91"/>
        <v>0.5</v>
      </c>
      <c r="E725" s="186">
        <v>2579</v>
      </c>
      <c r="F725" s="186">
        <v>55</v>
      </c>
      <c r="G725" s="187">
        <v>0.08</v>
      </c>
      <c r="H725" s="188">
        <f t="shared" si="92"/>
        <v>19.772333333333336</v>
      </c>
      <c r="I725" s="188">
        <f t="shared" si="93"/>
        <v>1.7193333333333334</v>
      </c>
      <c r="J725" s="189" t="s">
        <v>174</v>
      </c>
      <c r="K725" s="189">
        <f t="shared" si="90"/>
        <v>2.5</v>
      </c>
      <c r="L725" s="189">
        <f t="shared" si="94"/>
        <v>57.5</v>
      </c>
      <c r="M725" s="190">
        <f t="shared" si="95"/>
        <v>20.632000000000001</v>
      </c>
      <c r="N725" s="190">
        <f t="shared" si="96"/>
        <v>1.794086956521739</v>
      </c>
      <c r="O725" s="191">
        <f t="shared" si="97"/>
        <v>0.85966666666666569</v>
      </c>
      <c r="P725" s="192">
        <f t="shared" si="97"/>
        <v>7.4753623188405616E-2</v>
      </c>
    </row>
    <row r="726" spans="1:16" x14ac:dyDescent="0.3">
      <c r="A726" s="184" t="s">
        <v>129</v>
      </c>
      <c r="B726" s="185">
        <v>310.31</v>
      </c>
      <c r="C726" s="185">
        <v>310.73</v>
      </c>
      <c r="D726" s="185">
        <f t="shared" si="91"/>
        <v>0.42000000000001592</v>
      </c>
      <c r="E726" s="186">
        <v>2579</v>
      </c>
      <c r="F726" s="186">
        <v>55</v>
      </c>
      <c r="G726" s="187">
        <v>0.08</v>
      </c>
      <c r="H726" s="188">
        <f t="shared" si="92"/>
        <v>16.608760000000633</v>
      </c>
      <c r="I726" s="188">
        <f t="shared" si="93"/>
        <v>1.4442400000000548</v>
      </c>
      <c r="J726" s="189" t="s">
        <v>174</v>
      </c>
      <c r="K726" s="189">
        <f t="shared" si="90"/>
        <v>2.5</v>
      </c>
      <c r="L726" s="189">
        <f t="shared" si="94"/>
        <v>57.5</v>
      </c>
      <c r="M726" s="190">
        <f t="shared" si="95"/>
        <v>17.330880000000658</v>
      </c>
      <c r="N726" s="190">
        <f t="shared" si="96"/>
        <v>1.5070330434783181</v>
      </c>
      <c r="O726" s="191">
        <f t="shared" si="97"/>
        <v>0.72212000000002519</v>
      </c>
      <c r="P726" s="192">
        <f t="shared" si="97"/>
        <v>6.2793043478263311E-2</v>
      </c>
    </row>
    <row r="727" spans="1:16" x14ac:dyDescent="0.3">
      <c r="A727" s="184" t="s">
        <v>129</v>
      </c>
      <c r="B727" s="185">
        <v>310.73</v>
      </c>
      <c r="C727" s="185">
        <v>310.76</v>
      </c>
      <c r="D727" s="185">
        <f t="shared" si="91"/>
        <v>2.9999999999972715E-2</v>
      </c>
      <c r="E727" s="186">
        <v>2579</v>
      </c>
      <c r="F727" s="186">
        <v>55</v>
      </c>
      <c r="G727" s="187">
        <v>0.08</v>
      </c>
      <c r="H727" s="188">
        <f t="shared" si="92"/>
        <v>1.1863399999989213</v>
      </c>
      <c r="I727" s="188">
        <f t="shared" si="93"/>
        <v>0.10315999999990617</v>
      </c>
      <c r="J727" s="189" t="s">
        <v>174</v>
      </c>
      <c r="K727" s="189">
        <f t="shared" si="90"/>
        <v>2.5</v>
      </c>
      <c r="L727" s="189">
        <f t="shared" si="94"/>
        <v>57.5</v>
      </c>
      <c r="M727" s="190">
        <f t="shared" si="95"/>
        <v>1.2379199999988741</v>
      </c>
      <c r="N727" s="190">
        <f t="shared" si="96"/>
        <v>0.10764521739120644</v>
      </c>
      <c r="O727" s="191">
        <f t="shared" si="97"/>
        <v>5.1579999999952886E-2</v>
      </c>
      <c r="P727" s="192">
        <f t="shared" si="97"/>
        <v>4.4852173913002696E-3</v>
      </c>
    </row>
    <row r="728" spans="1:16" x14ac:dyDescent="0.3">
      <c r="A728" s="184" t="s">
        <v>129</v>
      </c>
      <c r="B728" s="185">
        <v>310.76</v>
      </c>
      <c r="C728" s="185">
        <v>310.81</v>
      </c>
      <c r="D728" s="185">
        <f t="shared" si="91"/>
        <v>5.0000000000011369E-2</v>
      </c>
      <c r="E728" s="186">
        <v>2706</v>
      </c>
      <c r="F728" s="186">
        <v>55</v>
      </c>
      <c r="G728" s="187">
        <v>0.08</v>
      </c>
      <c r="H728" s="188">
        <f t="shared" si="92"/>
        <v>2.0746000000004718</v>
      </c>
      <c r="I728" s="188">
        <f t="shared" si="93"/>
        <v>0.18040000000004103</v>
      </c>
      <c r="J728" s="189" t="s">
        <v>174</v>
      </c>
      <c r="K728" s="189">
        <f t="shared" si="90"/>
        <v>2.5</v>
      </c>
      <c r="L728" s="189">
        <f t="shared" si="94"/>
        <v>57.5</v>
      </c>
      <c r="M728" s="190">
        <f t="shared" si="95"/>
        <v>2.1648000000004921</v>
      </c>
      <c r="N728" s="190">
        <f t="shared" si="96"/>
        <v>0.18824347826091237</v>
      </c>
      <c r="O728" s="191">
        <f t="shared" si="97"/>
        <v>9.0200000000020264E-2</v>
      </c>
      <c r="P728" s="192">
        <f t="shared" si="97"/>
        <v>7.8434782608713394E-3</v>
      </c>
    </row>
    <row r="729" spans="1:16" x14ac:dyDescent="0.3">
      <c r="A729" s="184" t="s">
        <v>129</v>
      </c>
      <c r="B729" s="185">
        <v>310.81</v>
      </c>
      <c r="C729" s="185">
        <v>311.07</v>
      </c>
      <c r="D729" s="185">
        <f t="shared" si="91"/>
        <v>0.25999999999999091</v>
      </c>
      <c r="E729" s="186">
        <v>2706</v>
      </c>
      <c r="F729" s="186">
        <v>55</v>
      </c>
      <c r="G729" s="187">
        <v>0.08</v>
      </c>
      <c r="H729" s="188">
        <f t="shared" si="92"/>
        <v>10.787919999999621</v>
      </c>
      <c r="I729" s="188">
        <f t="shared" si="93"/>
        <v>0.93807999999996727</v>
      </c>
      <c r="J729" s="189" t="s">
        <v>174</v>
      </c>
      <c r="K729" s="189">
        <f t="shared" si="90"/>
        <v>2.5</v>
      </c>
      <c r="L729" s="189">
        <f t="shared" si="94"/>
        <v>57.5</v>
      </c>
      <c r="M729" s="190">
        <f t="shared" si="95"/>
        <v>11.256959999999607</v>
      </c>
      <c r="N729" s="190">
        <f t="shared" si="96"/>
        <v>0.97886608695648758</v>
      </c>
      <c r="O729" s="191">
        <f t="shared" si="97"/>
        <v>0.46903999999998547</v>
      </c>
      <c r="P729" s="192">
        <f t="shared" si="97"/>
        <v>4.0786086956520307E-2</v>
      </c>
    </row>
    <row r="730" spans="1:16" x14ac:dyDescent="0.3">
      <c r="A730" s="184" t="s">
        <v>129</v>
      </c>
      <c r="B730" s="185">
        <v>311.07</v>
      </c>
      <c r="C730" s="185">
        <v>311.29000000000002</v>
      </c>
      <c r="D730" s="185">
        <f t="shared" si="91"/>
        <v>0.22000000000002728</v>
      </c>
      <c r="E730" s="186">
        <v>2706</v>
      </c>
      <c r="F730" s="186">
        <v>45</v>
      </c>
      <c r="G730" s="187">
        <v>0.08</v>
      </c>
      <c r="H730" s="188">
        <f t="shared" si="92"/>
        <v>10.95388800000136</v>
      </c>
      <c r="I730" s="188">
        <f t="shared" si="93"/>
        <v>0.95251200000011815</v>
      </c>
      <c r="J730" s="189" t="s">
        <v>174</v>
      </c>
      <c r="K730" s="189">
        <f t="shared" si="90"/>
        <v>2.5</v>
      </c>
      <c r="L730" s="189">
        <f t="shared" si="94"/>
        <v>47.5</v>
      </c>
      <c r="M730" s="190">
        <f t="shared" si="95"/>
        <v>11.530408421054062</v>
      </c>
      <c r="N730" s="190">
        <f t="shared" si="96"/>
        <v>1.0026442105264401</v>
      </c>
      <c r="O730" s="191">
        <f t="shared" si="97"/>
        <v>0.5765204210527024</v>
      </c>
      <c r="P730" s="192">
        <f t="shared" si="97"/>
        <v>5.0132210526321996E-2</v>
      </c>
    </row>
    <row r="731" spans="1:16" x14ac:dyDescent="0.3">
      <c r="A731" s="184" t="s">
        <v>129</v>
      </c>
      <c r="B731" s="185">
        <v>311.29000000000002</v>
      </c>
      <c r="C731" s="185">
        <v>311.31</v>
      </c>
      <c r="D731" s="185">
        <f t="shared" si="91"/>
        <v>1.999999999998181E-2</v>
      </c>
      <c r="E731" s="186">
        <v>3039</v>
      </c>
      <c r="F731" s="186">
        <v>45</v>
      </c>
      <c r="G731" s="187">
        <v>0.08</v>
      </c>
      <c r="H731" s="188">
        <f t="shared" si="92"/>
        <v>1.1183519999989828</v>
      </c>
      <c r="I731" s="188">
        <f t="shared" si="93"/>
        <v>9.7247999999911558E-2</v>
      </c>
      <c r="J731" s="189" t="s">
        <v>174</v>
      </c>
      <c r="K731" s="189">
        <f t="shared" si="90"/>
        <v>2.5</v>
      </c>
      <c r="L731" s="189">
        <f t="shared" si="94"/>
        <v>47.5</v>
      </c>
      <c r="M731" s="190">
        <f t="shared" si="95"/>
        <v>1.1772126315778768</v>
      </c>
      <c r="N731" s="190">
        <f t="shared" si="96"/>
        <v>0.10236631578938059</v>
      </c>
      <c r="O731" s="191">
        <f t="shared" si="97"/>
        <v>5.8860631578893985E-2</v>
      </c>
      <c r="P731" s="192">
        <f t="shared" si="97"/>
        <v>5.1183157894690301E-3</v>
      </c>
    </row>
    <row r="732" spans="1:16" x14ac:dyDescent="0.3">
      <c r="A732" s="184" t="s">
        <v>129</v>
      </c>
      <c r="B732" s="185">
        <v>311.31</v>
      </c>
      <c r="C732" s="185">
        <v>311.42</v>
      </c>
      <c r="D732" s="185">
        <f t="shared" si="91"/>
        <v>0.11000000000001364</v>
      </c>
      <c r="E732" s="186">
        <v>3039</v>
      </c>
      <c r="F732" s="186">
        <v>45</v>
      </c>
      <c r="G732" s="187">
        <v>0.08</v>
      </c>
      <c r="H732" s="188">
        <f t="shared" si="92"/>
        <v>6.1509360000007636</v>
      </c>
      <c r="I732" s="188">
        <f t="shared" si="93"/>
        <v>0.53486400000006629</v>
      </c>
      <c r="J732" s="189" t="s">
        <v>174</v>
      </c>
      <c r="K732" s="189">
        <f t="shared" si="90"/>
        <v>2.5</v>
      </c>
      <c r="L732" s="189">
        <f t="shared" si="94"/>
        <v>47.5</v>
      </c>
      <c r="M732" s="190">
        <f t="shared" si="95"/>
        <v>6.4746694736850143</v>
      </c>
      <c r="N732" s="190">
        <f t="shared" si="96"/>
        <v>0.56301473684217507</v>
      </c>
      <c r="O732" s="191">
        <f t="shared" si="97"/>
        <v>0.32373347368425076</v>
      </c>
      <c r="P732" s="192">
        <f t="shared" si="97"/>
        <v>2.8150736842108781E-2</v>
      </c>
    </row>
    <row r="733" spans="1:16" x14ac:dyDescent="0.3">
      <c r="A733" s="184" t="s">
        <v>129</v>
      </c>
      <c r="B733" s="185">
        <v>311.42</v>
      </c>
      <c r="C733" s="185">
        <v>311.7</v>
      </c>
      <c r="D733" s="185">
        <f t="shared" si="91"/>
        <v>0.27999999999997272</v>
      </c>
      <c r="E733" s="186">
        <v>3524</v>
      </c>
      <c r="F733" s="186">
        <v>45</v>
      </c>
      <c r="G733" s="187">
        <v>0.08</v>
      </c>
      <c r="H733" s="188">
        <f t="shared" si="92"/>
        <v>18.15564799999823</v>
      </c>
      <c r="I733" s="188">
        <f t="shared" si="93"/>
        <v>1.5787519999998463</v>
      </c>
      <c r="J733" s="189" t="s">
        <v>174</v>
      </c>
      <c r="K733" s="189">
        <f t="shared" si="90"/>
        <v>2.5</v>
      </c>
      <c r="L733" s="189">
        <f t="shared" si="94"/>
        <v>47.5</v>
      </c>
      <c r="M733" s="190">
        <f t="shared" si="95"/>
        <v>19.111208421050769</v>
      </c>
      <c r="N733" s="190">
        <f t="shared" si="96"/>
        <v>1.6618442105261539</v>
      </c>
      <c r="O733" s="191">
        <f t="shared" si="97"/>
        <v>0.9555604210525388</v>
      </c>
      <c r="P733" s="192">
        <f t="shared" si="97"/>
        <v>8.3092210526307664E-2</v>
      </c>
    </row>
    <row r="734" spans="1:16" x14ac:dyDescent="0.3">
      <c r="A734" s="184" t="s">
        <v>129</v>
      </c>
      <c r="B734" s="185">
        <v>311.7</v>
      </c>
      <c r="C734" s="185">
        <v>311.70999999999998</v>
      </c>
      <c r="D734" s="185">
        <f t="shared" si="91"/>
        <v>9.9999999999909051E-3</v>
      </c>
      <c r="E734" s="186">
        <v>3524</v>
      </c>
      <c r="F734" s="186">
        <v>45</v>
      </c>
      <c r="G734" s="187">
        <v>0.08</v>
      </c>
      <c r="H734" s="188">
        <f t="shared" si="92"/>
        <v>0.64841599999941024</v>
      </c>
      <c r="I734" s="188">
        <f t="shared" si="93"/>
        <v>5.6383999999948725E-2</v>
      </c>
      <c r="J734" s="189" t="s">
        <v>174</v>
      </c>
      <c r="K734" s="189">
        <f t="shared" si="90"/>
        <v>2.5</v>
      </c>
      <c r="L734" s="189">
        <f t="shared" si="94"/>
        <v>47.5</v>
      </c>
      <c r="M734" s="190">
        <f t="shared" si="95"/>
        <v>0.68254315789411601</v>
      </c>
      <c r="N734" s="190">
        <f t="shared" si="96"/>
        <v>5.9351578947314444E-2</v>
      </c>
      <c r="O734" s="191">
        <f t="shared" si="97"/>
        <v>3.4127157894705773E-2</v>
      </c>
      <c r="P734" s="192">
        <f t="shared" si="97"/>
        <v>2.9675789473657191E-3</v>
      </c>
    </row>
    <row r="735" spans="1:16" x14ac:dyDescent="0.3">
      <c r="A735" s="184" t="s">
        <v>129</v>
      </c>
      <c r="B735" s="185">
        <v>311.70999999999998</v>
      </c>
      <c r="C735" s="185">
        <v>311.76</v>
      </c>
      <c r="D735" s="185">
        <f t="shared" si="91"/>
        <v>5.0000000000011369E-2</v>
      </c>
      <c r="E735" s="186">
        <v>3524</v>
      </c>
      <c r="F735" s="186">
        <v>45</v>
      </c>
      <c r="G735" s="187">
        <v>0.08</v>
      </c>
      <c r="H735" s="188">
        <f t="shared" si="92"/>
        <v>3.2420800000007368</v>
      </c>
      <c r="I735" s="188">
        <f t="shared" si="93"/>
        <v>0.28192000000006412</v>
      </c>
      <c r="J735" s="189" t="s">
        <v>174</v>
      </c>
      <c r="K735" s="189">
        <f t="shared" si="90"/>
        <v>2.5</v>
      </c>
      <c r="L735" s="189">
        <f t="shared" si="94"/>
        <v>47.5</v>
      </c>
      <c r="M735" s="190">
        <f t="shared" si="95"/>
        <v>3.4127157894744604</v>
      </c>
      <c r="N735" s="190">
        <f t="shared" si="96"/>
        <v>0.29675789473690961</v>
      </c>
      <c r="O735" s="191">
        <f t="shared" si="97"/>
        <v>0.1706357894737236</v>
      </c>
      <c r="P735" s="192">
        <f t="shared" si="97"/>
        <v>1.4837894736845492E-2</v>
      </c>
    </row>
    <row r="736" spans="1:16" x14ac:dyDescent="0.3">
      <c r="A736" s="184" t="s">
        <v>129</v>
      </c>
      <c r="B736" s="185">
        <v>311.76</v>
      </c>
      <c r="C736" s="185">
        <v>311.77</v>
      </c>
      <c r="D736" s="185">
        <f t="shared" si="91"/>
        <v>9.9999999999909051E-3</v>
      </c>
      <c r="E736" s="186">
        <v>3524</v>
      </c>
      <c r="F736" s="186">
        <v>45</v>
      </c>
      <c r="G736" s="187">
        <v>0.08</v>
      </c>
      <c r="H736" s="188">
        <f t="shared" si="92"/>
        <v>0.64841599999941024</v>
      </c>
      <c r="I736" s="188">
        <f t="shared" si="93"/>
        <v>5.6383999999948725E-2</v>
      </c>
      <c r="J736" s="189" t="s">
        <v>174</v>
      </c>
      <c r="K736" s="189">
        <f t="shared" si="90"/>
        <v>2.5</v>
      </c>
      <c r="L736" s="189">
        <f t="shared" si="94"/>
        <v>47.5</v>
      </c>
      <c r="M736" s="190">
        <f t="shared" si="95"/>
        <v>0.68254315789411601</v>
      </c>
      <c r="N736" s="190">
        <f t="shared" si="96"/>
        <v>5.9351578947314444E-2</v>
      </c>
      <c r="O736" s="191">
        <f t="shared" si="97"/>
        <v>3.4127157894705773E-2</v>
      </c>
      <c r="P736" s="192">
        <f t="shared" si="97"/>
        <v>2.9675789473657191E-3</v>
      </c>
    </row>
    <row r="737" spans="1:16" x14ac:dyDescent="0.3">
      <c r="A737" s="184" t="s">
        <v>129</v>
      </c>
      <c r="B737" s="185">
        <v>311.77</v>
      </c>
      <c r="C737" s="185">
        <v>311.81</v>
      </c>
      <c r="D737" s="185">
        <f t="shared" si="91"/>
        <v>4.0000000000020464E-2</v>
      </c>
      <c r="E737" s="186">
        <v>3524</v>
      </c>
      <c r="F737" s="186">
        <v>45</v>
      </c>
      <c r="G737" s="187">
        <v>0.08</v>
      </c>
      <c r="H737" s="188">
        <f t="shared" si="92"/>
        <v>2.5936640000013269</v>
      </c>
      <c r="I737" s="188">
        <f t="shared" si="93"/>
        <v>0.22553600000011539</v>
      </c>
      <c r="J737" s="189" t="s">
        <v>174</v>
      </c>
      <c r="K737" s="189">
        <f t="shared" si="90"/>
        <v>2.5</v>
      </c>
      <c r="L737" s="189">
        <f t="shared" si="94"/>
        <v>47.5</v>
      </c>
      <c r="M737" s="190">
        <f t="shared" si="95"/>
        <v>2.7301726315803445</v>
      </c>
      <c r="N737" s="190">
        <f t="shared" si="96"/>
        <v>0.23740631578959515</v>
      </c>
      <c r="O737" s="191">
        <f t="shared" si="97"/>
        <v>0.1365086315790176</v>
      </c>
      <c r="P737" s="192">
        <f t="shared" si="97"/>
        <v>1.1870315789479752E-2</v>
      </c>
    </row>
    <row r="738" spans="1:16" x14ac:dyDescent="0.3">
      <c r="A738" s="184" t="s">
        <v>129</v>
      </c>
      <c r="B738" s="185">
        <v>311.81</v>
      </c>
      <c r="C738" s="185">
        <v>312.22000000000003</v>
      </c>
      <c r="D738" s="185">
        <f t="shared" si="91"/>
        <v>0.41000000000002501</v>
      </c>
      <c r="E738" s="186">
        <v>3524</v>
      </c>
      <c r="F738" s="186">
        <v>45</v>
      </c>
      <c r="G738" s="187">
        <v>0.08</v>
      </c>
      <c r="H738" s="188">
        <f t="shared" si="92"/>
        <v>26.585056000001622</v>
      </c>
      <c r="I738" s="188">
        <f t="shared" si="93"/>
        <v>2.3117440000001412</v>
      </c>
      <c r="J738" s="189" t="s">
        <v>174</v>
      </c>
      <c r="K738" s="189">
        <f t="shared" si="90"/>
        <v>2.5</v>
      </c>
      <c r="L738" s="189">
        <f t="shared" si="94"/>
        <v>47.5</v>
      </c>
      <c r="M738" s="190">
        <f t="shared" si="95"/>
        <v>27.98426947368592</v>
      </c>
      <c r="N738" s="190">
        <f t="shared" si="96"/>
        <v>2.4334147368422538</v>
      </c>
      <c r="O738" s="191">
        <f t="shared" si="97"/>
        <v>1.3992134736842985</v>
      </c>
      <c r="P738" s="192">
        <f t="shared" si="97"/>
        <v>0.1216707368421126</v>
      </c>
    </row>
    <row r="739" spans="1:16" x14ac:dyDescent="0.3">
      <c r="A739" s="184" t="s">
        <v>129</v>
      </c>
      <c r="B739" s="185">
        <v>312.22000000000003</v>
      </c>
      <c r="C739" s="185">
        <v>312.25200000000001</v>
      </c>
      <c r="D739" s="185">
        <f t="shared" si="91"/>
        <v>3.1999999999982265E-2</v>
      </c>
      <c r="E739" s="186">
        <v>3540</v>
      </c>
      <c r="F739" s="186">
        <v>45</v>
      </c>
      <c r="G739" s="187">
        <v>0.08</v>
      </c>
      <c r="H739" s="188">
        <f t="shared" si="92"/>
        <v>2.0843519999988449</v>
      </c>
      <c r="I739" s="188">
        <f t="shared" si="93"/>
        <v>0.18124799999989955</v>
      </c>
      <c r="J739" s="189" t="s">
        <v>174</v>
      </c>
      <c r="K739" s="189">
        <f t="shared" si="90"/>
        <v>2.5</v>
      </c>
      <c r="L739" s="189">
        <f t="shared" si="94"/>
        <v>47.5</v>
      </c>
      <c r="M739" s="190">
        <f t="shared" si="95"/>
        <v>2.1940547368408891</v>
      </c>
      <c r="N739" s="190">
        <f t="shared" si="96"/>
        <v>0.19078736842094687</v>
      </c>
      <c r="O739" s="191">
        <f t="shared" si="97"/>
        <v>0.10970273684204424</v>
      </c>
      <c r="P739" s="192">
        <f t="shared" si="97"/>
        <v>9.5393684210473284E-3</v>
      </c>
    </row>
    <row r="740" spans="1:16" x14ac:dyDescent="0.3">
      <c r="A740" s="184" t="s">
        <v>129</v>
      </c>
      <c r="B740" s="185">
        <v>312.25200000000001</v>
      </c>
      <c r="C740" s="185">
        <v>312.27699999999999</v>
      </c>
      <c r="D740" s="185">
        <f t="shared" si="91"/>
        <v>2.4999999999977263E-2</v>
      </c>
      <c r="E740" s="186">
        <v>3540</v>
      </c>
      <c r="F740" s="186">
        <v>45</v>
      </c>
      <c r="G740" s="187">
        <v>0.08</v>
      </c>
      <c r="H740" s="188">
        <f t="shared" si="92"/>
        <v>1.628399999998519</v>
      </c>
      <c r="I740" s="188">
        <f t="shared" si="93"/>
        <v>0.14159999999987125</v>
      </c>
      <c r="J740" s="189" t="s">
        <v>174</v>
      </c>
      <c r="K740" s="189">
        <f t="shared" si="90"/>
        <v>2.5</v>
      </c>
      <c r="L740" s="189">
        <f t="shared" si="94"/>
        <v>47.5</v>
      </c>
      <c r="M740" s="190">
        <f t="shared" si="95"/>
        <v>1.7141052631563358</v>
      </c>
      <c r="N740" s="190">
        <f t="shared" si="96"/>
        <v>0.14905263157881182</v>
      </c>
      <c r="O740" s="191">
        <f t="shared" si="97"/>
        <v>8.5705263157816791E-2</v>
      </c>
      <c r="P740" s="192">
        <f t="shared" si="97"/>
        <v>7.4526315789405773E-3</v>
      </c>
    </row>
    <row r="741" spans="1:16" x14ac:dyDescent="0.3">
      <c r="A741" s="184" t="s">
        <v>129</v>
      </c>
      <c r="B741" s="185">
        <v>312.27699999999999</v>
      </c>
      <c r="C741" s="185">
        <v>312.31</v>
      </c>
      <c r="D741" s="185">
        <f t="shared" si="91"/>
        <v>3.3000000000015461E-2</v>
      </c>
      <c r="E741" s="186">
        <v>3540</v>
      </c>
      <c r="F741" s="186">
        <v>40</v>
      </c>
      <c r="G741" s="187">
        <v>0.08</v>
      </c>
      <c r="H741" s="188">
        <f t="shared" si="92"/>
        <v>2.3883200000011193</v>
      </c>
      <c r="I741" s="188">
        <f t="shared" si="93"/>
        <v>0.20768000000009729</v>
      </c>
      <c r="J741" s="189" t="s">
        <v>174</v>
      </c>
      <c r="K741" s="189">
        <f t="shared" si="90"/>
        <v>2.5</v>
      </c>
      <c r="L741" s="189">
        <f t="shared" si="94"/>
        <v>42.5</v>
      </c>
      <c r="M741" s="190">
        <f t="shared" si="95"/>
        <v>2.528809411765891</v>
      </c>
      <c r="N741" s="190">
        <f t="shared" si="96"/>
        <v>0.21989647058833831</v>
      </c>
      <c r="O741" s="191">
        <f t="shared" si="97"/>
        <v>0.1404894117647717</v>
      </c>
      <c r="P741" s="192">
        <f t="shared" si="97"/>
        <v>1.2216470588241019E-2</v>
      </c>
    </row>
    <row r="742" spans="1:16" x14ac:dyDescent="0.3">
      <c r="A742" s="184" t="s">
        <v>129</v>
      </c>
      <c r="B742" s="185">
        <v>312.31</v>
      </c>
      <c r="C742" s="185">
        <v>312.33300000000003</v>
      </c>
      <c r="D742" s="185">
        <f t="shared" si="91"/>
        <v>2.3000000000024556E-2</v>
      </c>
      <c r="E742" s="186">
        <v>3540</v>
      </c>
      <c r="F742" s="186">
        <v>40</v>
      </c>
      <c r="G742" s="187">
        <v>0.08</v>
      </c>
      <c r="H742" s="188">
        <f t="shared" si="92"/>
        <v>1.6645866666684441</v>
      </c>
      <c r="I742" s="188">
        <f t="shared" si="93"/>
        <v>0.14474666666682121</v>
      </c>
      <c r="J742" s="189" t="s">
        <v>174</v>
      </c>
      <c r="K742" s="189">
        <f t="shared" si="90"/>
        <v>2.5</v>
      </c>
      <c r="L742" s="189">
        <f t="shared" si="94"/>
        <v>42.5</v>
      </c>
      <c r="M742" s="190">
        <f t="shared" si="95"/>
        <v>1.7625035294136464</v>
      </c>
      <c r="N742" s="190">
        <f t="shared" si="96"/>
        <v>0.15326117647075188</v>
      </c>
      <c r="O742" s="191">
        <f t="shared" si="97"/>
        <v>9.7916862745202282E-2</v>
      </c>
      <c r="P742" s="192">
        <f t="shared" si="97"/>
        <v>8.5145098039306755E-3</v>
      </c>
    </row>
    <row r="743" spans="1:16" x14ac:dyDescent="0.3">
      <c r="A743" s="184" t="s">
        <v>129</v>
      </c>
      <c r="B743" s="185">
        <v>312.33300000000003</v>
      </c>
      <c r="C743" s="185">
        <v>312.35000000000002</v>
      </c>
      <c r="D743" s="185">
        <f t="shared" si="91"/>
        <v>1.6999999999995907E-2</v>
      </c>
      <c r="E743" s="186">
        <v>3540</v>
      </c>
      <c r="F743" s="186">
        <v>40</v>
      </c>
      <c r="G743" s="187">
        <v>0.08</v>
      </c>
      <c r="H743" s="188">
        <f t="shared" si="92"/>
        <v>1.2303466666663705</v>
      </c>
      <c r="I743" s="188">
        <f t="shared" si="93"/>
        <v>0.1069866666666409</v>
      </c>
      <c r="J743" s="189" t="s">
        <v>174</v>
      </c>
      <c r="K743" s="189">
        <f t="shared" si="90"/>
        <v>2.5</v>
      </c>
      <c r="L743" s="189">
        <f t="shared" si="94"/>
        <v>42.5</v>
      </c>
      <c r="M743" s="190">
        <f t="shared" si="95"/>
        <v>1.3027199999996866</v>
      </c>
      <c r="N743" s="190">
        <f t="shared" si="96"/>
        <v>0.11327999999997272</v>
      </c>
      <c r="O743" s="191">
        <f t="shared" si="97"/>
        <v>7.2373333333316081E-2</v>
      </c>
      <c r="P743" s="192">
        <f t="shared" si="97"/>
        <v>6.2933333333318187E-3</v>
      </c>
    </row>
    <row r="744" spans="1:16" x14ac:dyDescent="0.3">
      <c r="A744" s="184" t="s">
        <v>129</v>
      </c>
      <c r="B744" s="185">
        <v>312.35000000000002</v>
      </c>
      <c r="C744" s="185">
        <v>312.41000000000003</v>
      </c>
      <c r="D744" s="185">
        <f t="shared" si="91"/>
        <v>6.0000000000002274E-2</v>
      </c>
      <c r="E744" s="186">
        <v>3540</v>
      </c>
      <c r="F744" s="186">
        <v>40</v>
      </c>
      <c r="G744" s="187">
        <v>0.08</v>
      </c>
      <c r="H744" s="188">
        <f t="shared" si="92"/>
        <v>4.3424000000001648</v>
      </c>
      <c r="I744" s="188">
        <f t="shared" si="93"/>
        <v>0.37760000000001431</v>
      </c>
      <c r="J744" s="189" t="s">
        <v>174</v>
      </c>
      <c r="K744" s="189">
        <f t="shared" si="90"/>
        <v>2.5</v>
      </c>
      <c r="L744" s="189">
        <f t="shared" si="94"/>
        <v>42.5</v>
      </c>
      <c r="M744" s="190">
        <f t="shared" si="95"/>
        <v>4.5978352941178215</v>
      </c>
      <c r="N744" s="190">
        <f t="shared" si="96"/>
        <v>0.39981176470589752</v>
      </c>
      <c r="O744" s="191">
        <f t="shared" si="97"/>
        <v>0.25543529411765675</v>
      </c>
      <c r="P744" s="192">
        <f t="shared" si="97"/>
        <v>2.2211764705883208E-2</v>
      </c>
    </row>
    <row r="745" spans="1:16" x14ac:dyDescent="0.3">
      <c r="A745" s="184" t="s">
        <v>129</v>
      </c>
      <c r="B745" s="185">
        <v>312.41000000000003</v>
      </c>
      <c r="C745" s="185">
        <v>312.46100000000001</v>
      </c>
      <c r="D745" s="185">
        <f t="shared" si="91"/>
        <v>5.0999999999987722E-2</v>
      </c>
      <c r="E745" s="186">
        <v>3956</v>
      </c>
      <c r="F745" s="186">
        <v>40</v>
      </c>
      <c r="G745" s="187">
        <v>0.08</v>
      </c>
      <c r="H745" s="188">
        <f t="shared" si="92"/>
        <v>4.1247893333323402</v>
      </c>
      <c r="I745" s="188">
        <f t="shared" si="93"/>
        <v>0.35867733333324697</v>
      </c>
      <c r="J745" s="189" t="s">
        <v>174</v>
      </c>
      <c r="K745" s="189">
        <f t="shared" si="90"/>
        <v>2.5</v>
      </c>
      <c r="L745" s="189">
        <f t="shared" si="94"/>
        <v>42.5</v>
      </c>
      <c r="M745" s="190">
        <f t="shared" si="95"/>
        <v>4.367423999998949</v>
      </c>
      <c r="N745" s="190">
        <f t="shared" si="96"/>
        <v>0.37977599999990858</v>
      </c>
      <c r="O745" s="191">
        <f t="shared" si="97"/>
        <v>0.24263466666660882</v>
      </c>
      <c r="P745" s="192">
        <f t="shared" si="97"/>
        <v>2.1098666666661603E-2</v>
      </c>
    </row>
    <row r="746" spans="1:16" x14ac:dyDescent="0.3">
      <c r="A746" s="184" t="s">
        <v>129</v>
      </c>
      <c r="B746" s="185">
        <v>312.46100000000001</v>
      </c>
      <c r="C746" s="185">
        <v>312.50200000000001</v>
      </c>
      <c r="D746" s="185">
        <f t="shared" si="91"/>
        <v>4.0999999999996817E-2</v>
      </c>
      <c r="E746" s="186">
        <v>3956</v>
      </c>
      <c r="F746" s="186">
        <v>40</v>
      </c>
      <c r="G746" s="187">
        <v>0.08</v>
      </c>
      <c r="H746" s="188">
        <f t="shared" si="92"/>
        <v>3.3160071111108538</v>
      </c>
      <c r="I746" s="188">
        <f t="shared" si="93"/>
        <v>0.28834844444442209</v>
      </c>
      <c r="J746" s="189" t="s">
        <v>174</v>
      </c>
      <c r="K746" s="189">
        <f t="shared" si="90"/>
        <v>2.5</v>
      </c>
      <c r="L746" s="189">
        <f t="shared" si="94"/>
        <v>42.5</v>
      </c>
      <c r="M746" s="190">
        <f t="shared" si="95"/>
        <v>3.5110663529409041</v>
      </c>
      <c r="N746" s="190">
        <f t="shared" si="96"/>
        <v>0.30531011764703514</v>
      </c>
      <c r="O746" s="191">
        <f t="shared" si="97"/>
        <v>0.1950592418300503</v>
      </c>
      <c r="P746" s="192">
        <f t="shared" si="97"/>
        <v>1.6961673202613048E-2</v>
      </c>
    </row>
    <row r="747" spans="1:16" x14ac:dyDescent="0.3">
      <c r="A747" s="184" t="s">
        <v>129</v>
      </c>
      <c r="B747" s="185">
        <v>312.50200000000001</v>
      </c>
      <c r="C747" s="185">
        <v>312.56</v>
      </c>
      <c r="D747" s="185">
        <f t="shared" si="91"/>
        <v>5.7999999999992724E-2</v>
      </c>
      <c r="E747" s="186">
        <v>3956</v>
      </c>
      <c r="F747" s="186">
        <v>40</v>
      </c>
      <c r="G747" s="187">
        <v>0.08</v>
      </c>
      <c r="H747" s="188">
        <f t="shared" si="92"/>
        <v>4.6909368888883005</v>
      </c>
      <c r="I747" s="188">
        <f t="shared" si="93"/>
        <v>0.4079075555555044</v>
      </c>
      <c r="J747" s="189" t="s">
        <v>174</v>
      </c>
      <c r="K747" s="189">
        <f t="shared" si="90"/>
        <v>2.5</v>
      </c>
      <c r="L747" s="189">
        <f t="shared" si="94"/>
        <v>42.5</v>
      </c>
      <c r="M747" s="190">
        <f t="shared" si="95"/>
        <v>4.966874352940553</v>
      </c>
      <c r="N747" s="190">
        <f t="shared" si="96"/>
        <v>0.43190211764700465</v>
      </c>
      <c r="O747" s="191">
        <f t="shared" si="97"/>
        <v>0.2759374640522525</v>
      </c>
      <c r="P747" s="192">
        <f t="shared" si="97"/>
        <v>2.3994562091500249E-2</v>
      </c>
    </row>
    <row r="748" spans="1:16" x14ac:dyDescent="0.3">
      <c r="A748" s="184" t="s">
        <v>129</v>
      </c>
      <c r="B748" s="185">
        <v>312.56</v>
      </c>
      <c r="C748" s="185">
        <v>312.58</v>
      </c>
      <c r="D748" s="185">
        <f t="shared" si="91"/>
        <v>1.999999999998181E-2</v>
      </c>
      <c r="E748" s="186">
        <v>3956</v>
      </c>
      <c r="F748" s="186">
        <v>40</v>
      </c>
      <c r="G748" s="187">
        <v>0.08</v>
      </c>
      <c r="H748" s="188">
        <f t="shared" si="92"/>
        <v>1.6175644444429733</v>
      </c>
      <c r="I748" s="188">
        <f t="shared" si="93"/>
        <v>0.14065777777764987</v>
      </c>
      <c r="J748" s="189" t="s">
        <v>174</v>
      </c>
      <c r="K748" s="189">
        <f t="shared" si="90"/>
        <v>2.5</v>
      </c>
      <c r="L748" s="189">
        <f t="shared" si="94"/>
        <v>42.5</v>
      </c>
      <c r="M748" s="190">
        <f t="shared" si="95"/>
        <v>1.7127152941160892</v>
      </c>
      <c r="N748" s="190">
        <f t="shared" si="96"/>
        <v>0.14893176470574693</v>
      </c>
      <c r="O748" s="191">
        <f t="shared" si="97"/>
        <v>9.5150849673115934E-2</v>
      </c>
      <c r="P748" s="192">
        <f t="shared" si="97"/>
        <v>8.2739869280970546E-3</v>
      </c>
    </row>
    <row r="749" spans="1:16" x14ac:dyDescent="0.3">
      <c r="A749" s="184" t="s">
        <v>129</v>
      </c>
      <c r="B749" s="185">
        <v>312.58</v>
      </c>
      <c r="C749" s="185">
        <v>312.58999999999997</v>
      </c>
      <c r="D749" s="185">
        <f t="shared" si="91"/>
        <v>9.9999999999909051E-3</v>
      </c>
      <c r="E749" s="186">
        <v>3956</v>
      </c>
      <c r="F749" s="186">
        <v>40</v>
      </c>
      <c r="G749" s="187">
        <v>0.08</v>
      </c>
      <c r="H749" s="188">
        <f t="shared" si="92"/>
        <v>0.80878222222148666</v>
      </c>
      <c r="I749" s="188">
        <f t="shared" si="93"/>
        <v>7.0328888888824936E-2</v>
      </c>
      <c r="J749" s="189" t="s">
        <v>174</v>
      </c>
      <c r="K749" s="189">
        <f t="shared" si="90"/>
        <v>2.5</v>
      </c>
      <c r="L749" s="189">
        <f t="shared" si="94"/>
        <v>42.5</v>
      </c>
      <c r="M749" s="190">
        <f t="shared" si="95"/>
        <v>0.85635764705804462</v>
      </c>
      <c r="N749" s="190">
        <f t="shared" si="96"/>
        <v>7.4465882352873464E-2</v>
      </c>
      <c r="O749" s="191">
        <f t="shared" si="97"/>
        <v>4.7575424836557967E-2</v>
      </c>
      <c r="P749" s="192">
        <f t="shared" si="97"/>
        <v>4.1369934640485273E-3</v>
      </c>
    </row>
    <row r="750" spans="1:16" x14ac:dyDescent="0.3">
      <c r="A750" s="184" t="s">
        <v>129</v>
      </c>
      <c r="B750" s="185">
        <v>312.58999999999997</v>
      </c>
      <c r="C750" s="185">
        <v>312.60000000000002</v>
      </c>
      <c r="D750" s="185">
        <f t="shared" si="91"/>
        <v>1.0000000000047748E-2</v>
      </c>
      <c r="E750" s="186">
        <v>3956</v>
      </c>
      <c r="F750" s="186">
        <v>40</v>
      </c>
      <c r="G750" s="187">
        <v>0.08</v>
      </c>
      <c r="H750" s="188">
        <f t="shared" si="92"/>
        <v>0.80878222222608398</v>
      </c>
      <c r="I750" s="188">
        <f t="shared" si="93"/>
        <v>7.03288888892247E-2</v>
      </c>
      <c r="J750" s="189" t="s">
        <v>174</v>
      </c>
      <c r="K750" s="189">
        <f t="shared" si="90"/>
        <v>2.5</v>
      </c>
      <c r="L750" s="189">
        <f t="shared" si="94"/>
        <v>42.5</v>
      </c>
      <c r="M750" s="190">
        <f t="shared" si="95"/>
        <v>0.85635764706291251</v>
      </c>
      <c r="N750" s="190">
        <f t="shared" si="96"/>
        <v>7.4465882353296736E-2</v>
      </c>
      <c r="O750" s="191">
        <f t="shared" si="97"/>
        <v>4.7575424836828528E-2</v>
      </c>
      <c r="P750" s="192">
        <f t="shared" si="97"/>
        <v>4.1369934640720363E-3</v>
      </c>
    </row>
    <row r="751" spans="1:16" x14ac:dyDescent="0.3">
      <c r="A751" s="184" t="s">
        <v>129</v>
      </c>
      <c r="B751" s="185">
        <v>312.60000000000002</v>
      </c>
      <c r="C751" s="185">
        <v>312.69</v>
      </c>
      <c r="D751" s="185">
        <f t="shared" si="91"/>
        <v>8.9999999999974989E-2</v>
      </c>
      <c r="E751" s="186">
        <v>3956</v>
      </c>
      <c r="F751" s="186">
        <v>40</v>
      </c>
      <c r="G751" s="187">
        <v>0.08</v>
      </c>
      <c r="H751" s="188">
        <f t="shared" si="92"/>
        <v>7.2790399999979769</v>
      </c>
      <c r="I751" s="188">
        <f t="shared" si="93"/>
        <v>0.63295999999982422</v>
      </c>
      <c r="J751" s="189" t="s">
        <v>174</v>
      </c>
      <c r="K751" s="189">
        <f t="shared" ref="K751:K814" si="98">VLOOKUP(J751,SD,2,FALSE)</f>
        <v>2.5</v>
      </c>
      <c r="L751" s="189">
        <f t="shared" si="94"/>
        <v>42.5</v>
      </c>
      <c r="M751" s="190">
        <f t="shared" si="95"/>
        <v>7.7072188235272696</v>
      </c>
      <c r="N751" s="190">
        <f t="shared" si="96"/>
        <v>0.67019294117628447</v>
      </c>
      <c r="O751" s="191">
        <f t="shared" si="97"/>
        <v>0.42817882352929271</v>
      </c>
      <c r="P751" s="192">
        <f t="shared" si="97"/>
        <v>3.7232941176460255E-2</v>
      </c>
    </row>
    <row r="752" spans="1:16" x14ac:dyDescent="0.3">
      <c r="A752" s="184" t="s">
        <v>129</v>
      </c>
      <c r="B752" s="185">
        <v>312.69</v>
      </c>
      <c r="C752" s="185">
        <v>312.71899999999999</v>
      </c>
      <c r="D752" s="185">
        <f t="shared" si="91"/>
        <v>2.8999999999996362E-2</v>
      </c>
      <c r="E752" s="186">
        <v>3956</v>
      </c>
      <c r="F752" s="186">
        <v>40</v>
      </c>
      <c r="G752" s="187">
        <v>0.08</v>
      </c>
      <c r="H752" s="188">
        <f t="shared" si="92"/>
        <v>2.3454684444441503</v>
      </c>
      <c r="I752" s="188">
        <f t="shared" si="93"/>
        <v>0.2039537777777522</v>
      </c>
      <c r="J752" s="189" t="s">
        <v>174</v>
      </c>
      <c r="K752" s="189">
        <f t="shared" si="98"/>
        <v>2.5</v>
      </c>
      <c r="L752" s="189">
        <f t="shared" si="94"/>
        <v>42.5</v>
      </c>
      <c r="M752" s="190">
        <f t="shared" si="95"/>
        <v>2.4834371764702765</v>
      </c>
      <c r="N752" s="190">
        <f t="shared" si="96"/>
        <v>0.21595105882350232</v>
      </c>
      <c r="O752" s="191">
        <f t="shared" si="97"/>
        <v>0.13796873202612625</v>
      </c>
      <c r="P752" s="192">
        <f t="shared" si="97"/>
        <v>1.1997281045750124E-2</v>
      </c>
    </row>
    <row r="753" spans="1:16" x14ac:dyDescent="0.3">
      <c r="A753" s="184" t="s">
        <v>129</v>
      </c>
      <c r="B753" s="185">
        <v>312.71899999999999</v>
      </c>
      <c r="C753" s="185">
        <v>312.73</v>
      </c>
      <c r="D753" s="185">
        <f t="shared" si="91"/>
        <v>1.1000000000024102E-2</v>
      </c>
      <c r="E753" s="186">
        <v>3956</v>
      </c>
      <c r="F753" s="186">
        <v>35</v>
      </c>
      <c r="G753" s="187">
        <v>0.08</v>
      </c>
      <c r="H753" s="188">
        <f t="shared" si="92"/>
        <v>1.000868000002193</v>
      </c>
      <c r="I753" s="188">
        <f t="shared" si="93"/>
        <v>8.7032000000190707E-2</v>
      </c>
      <c r="J753" s="189" t="s">
        <v>174</v>
      </c>
      <c r="K753" s="189">
        <f t="shared" si="98"/>
        <v>2.5</v>
      </c>
      <c r="L753" s="189">
        <f t="shared" si="94"/>
        <v>37.5</v>
      </c>
      <c r="M753" s="190">
        <f t="shared" si="95"/>
        <v>1.0675925333356724</v>
      </c>
      <c r="N753" s="190">
        <f t="shared" si="96"/>
        <v>9.2834133333536753E-2</v>
      </c>
      <c r="O753" s="191">
        <f t="shared" si="97"/>
        <v>6.6724533333479386E-2</v>
      </c>
      <c r="P753" s="192">
        <f t="shared" si="97"/>
        <v>5.8021333333460462E-3</v>
      </c>
    </row>
    <row r="754" spans="1:16" x14ac:dyDescent="0.3">
      <c r="A754" s="184" t="s">
        <v>129</v>
      </c>
      <c r="B754" s="185">
        <v>312.73</v>
      </c>
      <c r="C754" s="185">
        <v>312.79000000000002</v>
      </c>
      <c r="D754" s="185">
        <f t="shared" si="91"/>
        <v>6.0000000000002274E-2</v>
      </c>
      <c r="E754" s="186">
        <v>3956</v>
      </c>
      <c r="F754" s="186">
        <v>35</v>
      </c>
      <c r="G754" s="187">
        <v>0.08</v>
      </c>
      <c r="H754" s="188">
        <f t="shared" si="92"/>
        <v>5.4592800000002075</v>
      </c>
      <c r="I754" s="188">
        <f t="shared" si="93"/>
        <v>0.47472000000001796</v>
      </c>
      <c r="J754" s="189" t="s">
        <v>174</v>
      </c>
      <c r="K754" s="189">
        <f t="shared" si="98"/>
        <v>2.5</v>
      </c>
      <c r="L754" s="189">
        <f t="shared" si="94"/>
        <v>37.5</v>
      </c>
      <c r="M754" s="190">
        <f t="shared" si="95"/>
        <v>5.8232320000002211</v>
      </c>
      <c r="N754" s="190">
        <f t="shared" si="96"/>
        <v>0.50636800000001914</v>
      </c>
      <c r="O754" s="191">
        <f t="shared" si="97"/>
        <v>0.3639520000000136</v>
      </c>
      <c r="P754" s="192">
        <f t="shared" si="97"/>
        <v>3.1648000000001175E-2</v>
      </c>
    </row>
    <row r="755" spans="1:16" x14ac:dyDescent="0.3">
      <c r="A755" s="184" t="s">
        <v>129</v>
      </c>
      <c r="B755" s="185">
        <v>312.79000000000002</v>
      </c>
      <c r="C755" s="185">
        <v>312.81</v>
      </c>
      <c r="D755" s="185">
        <f t="shared" si="91"/>
        <v>1.999999999998181E-2</v>
      </c>
      <c r="E755" s="186">
        <v>3956</v>
      </c>
      <c r="F755" s="186">
        <v>35</v>
      </c>
      <c r="G755" s="187">
        <v>0.08</v>
      </c>
      <c r="H755" s="188">
        <f t="shared" si="92"/>
        <v>1.8197599999983449</v>
      </c>
      <c r="I755" s="188">
        <f t="shared" si="93"/>
        <v>0.15823999999985611</v>
      </c>
      <c r="J755" s="189" t="s">
        <v>174</v>
      </c>
      <c r="K755" s="189">
        <f t="shared" si="98"/>
        <v>2.5</v>
      </c>
      <c r="L755" s="189">
        <f t="shared" si="94"/>
        <v>37.5</v>
      </c>
      <c r="M755" s="190">
        <f t="shared" si="95"/>
        <v>1.9410773333315678</v>
      </c>
      <c r="N755" s="190">
        <f t="shared" si="96"/>
        <v>0.16878933333317983</v>
      </c>
      <c r="O755" s="191">
        <f t="shared" si="97"/>
        <v>0.12131733333322292</v>
      </c>
      <c r="P755" s="192">
        <f t="shared" si="97"/>
        <v>1.0549333333323724E-2</v>
      </c>
    </row>
    <row r="756" spans="1:16" x14ac:dyDescent="0.3">
      <c r="A756" s="184" t="s">
        <v>129</v>
      </c>
      <c r="B756" s="185">
        <v>312.81</v>
      </c>
      <c r="C756" s="185">
        <v>312.86200000000002</v>
      </c>
      <c r="D756" s="185">
        <f t="shared" si="91"/>
        <v>5.2000000000020918E-2</v>
      </c>
      <c r="E756" s="186">
        <v>3956</v>
      </c>
      <c r="F756" s="186">
        <v>35</v>
      </c>
      <c r="G756" s="187">
        <v>0.08</v>
      </c>
      <c r="H756" s="188">
        <f t="shared" si="92"/>
        <v>4.7313760000019034</v>
      </c>
      <c r="I756" s="188">
        <f t="shared" si="93"/>
        <v>0.41142400000016555</v>
      </c>
      <c r="J756" s="189" t="s">
        <v>174</v>
      </c>
      <c r="K756" s="189">
        <f t="shared" si="98"/>
        <v>2.5</v>
      </c>
      <c r="L756" s="189">
        <f t="shared" si="94"/>
        <v>37.5</v>
      </c>
      <c r="M756" s="190">
        <f t="shared" si="95"/>
        <v>5.0468010666686975</v>
      </c>
      <c r="N756" s="190">
        <f t="shared" si="96"/>
        <v>0.43885226666684324</v>
      </c>
      <c r="O756" s="191">
        <f t="shared" si="97"/>
        <v>0.31542506666679415</v>
      </c>
      <c r="P756" s="192">
        <f t="shared" si="97"/>
        <v>2.7428266666677692E-2</v>
      </c>
    </row>
    <row r="757" spans="1:16" x14ac:dyDescent="0.3">
      <c r="A757" s="184" t="s">
        <v>129</v>
      </c>
      <c r="B757" s="185">
        <v>312.86200000000002</v>
      </c>
      <c r="C757" s="185">
        <v>312.88</v>
      </c>
      <c r="D757" s="185">
        <f t="shared" si="91"/>
        <v>1.799999999997226E-2</v>
      </c>
      <c r="E757" s="186">
        <v>3956</v>
      </c>
      <c r="F757" s="186">
        <v>35</v>
      </c>
      <c r="G757" s="187">
        <v>0.08</v>
      </c>
      <c r="H757" s="188">
        <f t="shared" si="92"/>
        <v>1.6377839999974761</v>
      </c>
      <c r="I757" s="188">
        <f t="shared" si="93"/>
        <v>0.14241599999978055</v>
      </c>
      <c r="J757" s="189" t="s">
        <v>174</v>
      </c>
      <c r="K757" s="189">
        <f t="shared" si="98"/>
        <v>2.5</v>
      </c>
      <c r="L757" s="189">
        <f t="shared" si="94"/>
        <v>37.5</v>
      </c>
      <c r="M757" s="190">
        <f t="shared" si="95"/>
        <v>1.7469695999973078</v>
      </c>
      <c r="N757" s="190">
        <f t="shared" si="96"/>
        <v>0.15191039999976591</v>
      </c>
      <c r="O757" s="191">
        <f t="shared" si="97"/>
        <v>0.10918559999983168</v>
      </c>
      <c r="P757" s="192">
        <f t="shared" si="97"/>
        <v>9.494399999985359E-3</v>
      </c>
    </row>
    <row r="758" spans="1:16" x14ac:dyDescent="0.3">
      <c r="A758" s="184" t="s">
        <v>129</v>
      </c>
      <c r="B758" s="185">
        <v>312.88</v>
      </c>
      <c r="C758" s="185">
        <v>312.89299999999997</v>
      </c>
      <c r="D758" s="185">
        <f t="shared" si="91"/>
        <v>1.2999999999976808E-2</v>
      </c>
      <c r="E758" s="186">
        <v>3956</v>
      </c>
      <c r="F758" s="186">
        <v>35</v>
      </c>
      <c r="G758" s="187">
        <v>0.08</v>
      </c>
      <c r="H758" s="188">
        <f t="shared" si="92"/>
        <v>1.1828439999978897</v>
      </c>
      <c r="I758" s="188">
        <f t="shared" si="93"/>
        <v>0.1028559999998165</v>
      </c>
      <c r="J758" s="189" t="s">
        <v>174</v>
      </c>
      <c r="K758" s="189">
        <f t="shared" si="98"/>
        <v>2.5</v>
      </c>
      <c r="L758" s="189">
        <f t="shared" si="94"/>
        <v>37.5</v>
      </c>
      <c r="M758" s="190">
        <f t="shared" si="95"/>
        <v>1.2617002666644157</v>
      </c>
      <c r="N758" s="190">
        <f t="shared" si="96"/>
        <v>0.10971306666647093</v>
      </c>
      <c r="O758" s="191">
        <f t="shared" si="97"/>
        <v>7.8856266666526009E-2</v>
      </c>
      <c r="P758" s="192">
        <f t="shared" si="97"/>
        <v>6.857066666654435E-3</v>
      </c>
    </row>
    <row r="759" spans="1:16" x14ac:dyDescent="0.3">
      <c r="A759" s="184" t="s">
        <v>129</v>
      </c>
      <c r="B759" s="185">
        <v>312.89299999999997</v>
      </c>
      <c r="C759" s="185">
        <v>312.93599999999998</v>
      </c>
      <c r="D759" s="185">
        <f t="shared" si="91"/>
        <v>4.3000000000006366E-2</v>
      </c>
      <c r="E759" s="186">
        <v>3956</v>
      </c>
      <c r="F759" s="186">
        <v>35</v>
      </c>
      <c r="G759" s="187">
        <v>0.08</v>
      </c>
      <c r="H759" s="188">
        <f t="shared" si="92"/>
        <v>3.9124840000005792</v>
      </c>
      <c r="I759" s="188">
        <f t="shared" si="93"/>
        <v>0.34021600000005037</v>
      </c>
      <c r="J759" s="189" t="s">
        <v>174</v>
      </c>
      <c r="K759" s="189">
        <f t="shared" si="98"/>
        <v>2.5</v>
      </c>
      <c r="L759" s="189">
        <f t="shared" si="94"/>
        <v>37.5</v>
      </c>
      <c r="M759" s="190">
        <f t="shared" si="95"/>
        <v>4.1733162666672854</v>
      </c>
      <c r="N759" s="190">
        <f t="shared" si="96"/>
        <v>0.36289706666672039</v>
      </c>
      <c r="O759" s="191">
        <f t="shared" si="97"/>
        <v>0.26083226666670623</v>
      </c>
      <c r="P759" s="192">
        <f t="shared" si="97"/>
        <v>2.2681066666670024E-2</v>
      </c>
    </row>
    <row r="760" spans="1:16" x14ac:dyDescent="0.3">
      <c r="A760" s="184" t="s">
        <v>129</v>
      </c>
      <c r="B760" s="185">
        <v>312.93599999999998</v>
      </c>
      <c r="C760" s="185">
        <v>313.11</v>
      </c>
      <c r="D760" s="185">
        <f t="shared" si="91"/>
        <v>0.17400000000003502</v>
      </c>
      <c r="E760" s="186">
        <v>3956</v>
      </c>
      <c r="F760" s="186">
        <v>35</v>
      </c>
      <c r="G760" s="187">
        <v>0.08</v>
      </c>
      <c r="H760" s="188">
        <f t="shared" si="92"/>
        <v>15.831912000003186</v>
      </c>
      <c r="I760" s="188">
        <f t="shared" si="93"/>
        <v>1.3766880000002772</v>
      </c>
      <c r="J760" s="189" t="s">
        <v>174</v>
      </c>
      <c r="K760" s="189">
        <f t="shared" si="98"/>
        <v>2.5</v>
      </c>
      <c r="L760" s="189">
        <f t="shared" si="94"/>
        <v>37.5</v>
      </c>
      <c r="M760" s="190">
        <f t="shared" si="95"/>
        <v>16.887372800003398</v>
      </c>
      <c r="N760" s="190">
        <f t="shared" si="96"/>
        <v>1.4684672000002956</v>
      </c>
      <c r="O760" s="191">
        <f t="shared" si="97"/>
        <v>1.0554608000002119</v>
      </c>
      <c r="P760" s="192">
        <f t="shared" si="97"/>
        <v>9.1779200000018379E-2</v>
      </c>
    </row>
    <row r="761" spans="1:16" x14ac:dyDescent="0.3">
      <c r="A761" s="184" t="s">
        <v>129</v>
      </c>
      <c r="B761" s="185">
        <v>313.11</v>
      </c>
      <c r="C761" s="185">
        <v>313.12</v>
      </c>
      <c r="D761" s="185">
        <f t="shared" si="91"/>
        <v>9.9999999999909051E-3</v>
      </c>
      <c r="E761" s="186">
        <v>3956</v>
      </c>
      <c r="F761" s="186">
        <v>35</v>
      </c>
      <c r="G761" s="187">
        <v>0.08</v>
      </c>
      <c r="H761" s="188">
        <f t="shared" si="92"/>
        <v>0.90987999999917246</v>
      </c>
      <c r="I761" s="188">
        <f t="shared" si="93"/>
        <v>7.9119999999928053E-2</v>
      </c>
      <c r="J761" s="189" t="s">
        <v>174</v>
      </c>
      <c r="K761" s="189">
        <f t="shared" si="98"/>
        <v>2.5</v>
      </c>
      <c r="L761" s="189">
        <f t="shared" si="94"/>
        <v>37.5</v>
      </c>
      <c r="M761" s="190">
        <f t="shared" si="95"/>
        <v>0.97053866666578392</v>
      </c>
      <c r="N761" s="190">
        <f t="shared" si="96"/>
        <v>8.4394666666589915E-2</v>
      </c>
      <c r="O761" s="191">
        <f t="shared" si="97"/>
        <v>6.065866666661146E-2</v>
      </c>
      <c r="P761" s="192">
        <f t="shared" si="97"/>
        <v>5.2746666666618619E-3</v>
      </c>
    </row>
    <row r="762" spans="1:16" x14ac:dyDescent="0.3">
      <c r="A762" s="184" t="s">
        <v>129</v>
      </c>
      <c r="B762" s="185">
        <v>313.12</v>
      </c>
      <c r="C762" s="185">
        <v>313.13</v>
      </c>
      <c r="D762" s="185">
        <f t="shared" si="91"/>
        <v>9.9999999999909051E-3</v>
      </c>
      <c r="E762" s="186">
        <v>4610</v>
      </c>
      <c r="F762" s="186">
        <v>35</v>
      </c>
      <c r="G762" s="187">
        <v>0.08</v>
      </c>
      <c r="H762" s="188">
        <f t="shared" si="92"/>
        <v>1.0602999999990357</v>
      </c>
      <c r="I762" s="188">
        <f t="shared" si="93"/>
        <v>9.2199999999916155E-2</v>
      </c>
      <c r="J762" s="189" t="s">
        <v>174</v>
      </c>
      <c r="K762" s="189">
        <f t="shared" si="98"/>
        <v>2.5</v>
      </c>
      <c r="L762" s="189">
        <f t="shared" si="94"/>
        <v>37.5</v>
      </c>
      <c r="M762" s="190">
        <f t="shared" si="95"/>
        <v>1.1309866666656381</v>
      </c>
      <c r="N762" s="190">
        <f t="shared" si="96"/>
        <v>9.8346666666577223E-2</v>
      </c>
      <c r="O762" s="191">
        <f t="shared" si="97"/>
        <v>7.0686666666602394E-2</v>
      </c>
      <c r="P762" s="192">
        <f t="shared" si="97"/>
        <v>6.1466666666610686E-3</v>
      </c>
    </row>
    <row r="763" spans="1:16" x14ac:dyDescent="0.3">
      <c r="A763" s="184" t="s">
        <v>129</v>
      </c>
      <c r="B763" s="185">
        <v>313.13</v>
      </c>
      <c r="C763" s="185">
        <v>313.19</v>
      </c>
      <c r="D763" s="185">
        <f t="shared" si="91"/>
        <v>6.0000000000002274E-2</v>
      </c>
      <c r="E763" s="186">
        <v>4610</v>
      </c>
      <c r="F763" s="186">
        <v>35</v>
      </c>
      <c r="G763" s="187">
        <v>0.08</v>
      </c>
      <c r="H763" s="188">
        <f t="shared" si="92"/>
        <v>6.3618000000002413</v>
      </c>
      <c r="I763" s="188">
        <f t="shared" si="93"/>
        <v>0.55320000000002101</v>
      </c>
      <c r="J763" s="189" t="s">
        <v>174</v>
      </c>
      <c r="K763" s="189">
        <f t="shared" si="98"/>
        <v>2.5</v>
      </c>
      <c r="L763" s="189">
        <f t="shared" si="94"/>
        <v>37.5</v>
      </c>
      <c r="M763" s="190">
        <f t="shared" si="95"/>
        <v>6.7859200000002575</v>
      </c>
      <c r="N763" s="190">
        <f t="shared" si="96"/>
        <v>0.59008000000002236</v>
      </c>
      <c r="O763" s="191">
        <f t="shared" si="97"/>
        <v>0.42412000000001626</v>
      </c>
      <c r="P763" s="192">
        <f t="shared" si="97"/>
        <v>3.6880000000001356E-2</v>
      </c>
    </row>
    <row r="764" spans="1:16" x14ac:dyDescent="0.3">
      <c r="A764" s="184" t="s">
        <v>129</v>
      </c>
      <c r="B764" s="185">
        <v>313.19</v>
      </c>
      <c r="C764" s="185">
        <v>313.23</v>
      </c>
      <c r="D764" s="185">
        <f t="shared" si="91"/>
        <v>4.0000000000020464E-2</v>
      </c>
      <c r="E764" s="186">
        <v>3760</v>
      </c>
      <c r="F764" s="186">
        <v>35</v>
      </c>
      <c r="G764" s="187">
        <v>0.08</v>
      </c>
      <c r="H764" s="188">
        <f t="shared" si="92"/>
        <v>3.4592000000017697</v>
      </c>
      <c r="I764" s="188">
        <f t="shared" si="93"/>
        <v>0.30080000000015394</v>
      </c>
      <c r="J764" s="189" t="s">
        <v>174</v>
      </c>
      <c r="K764" s="189">
        <f t="shared" si="98"/>
        <v>2.5</v>
      </c>
      <c r="L764" s="189">
        <f t="shared" si="94"/>
        <v>37.5</v>
      </c>
      <c r="M764" s="190">
        <f t="shared" si="95"/>
        <v>3.6898133333352212</v>
      </c>
      <c r="N764" s="190">
        <f t="shared" si="96"/>
        <v>0.32085333333349753</v>
      </c>
      <c r="O764" s="191">
        <f t="shared" si="97"/>
        <v>0.23061333333345146</v>
      </c>
      <c r="P764" s="192">
        <f t="shared" si="97"/>
        <v>2.0053333333343581E-2</v>
      </c>
    </row>
    <row r="765" spans="1:16" x14ac:dyDescent="0.3">
      <c r="A765" s="184" t="s">
        <v>129</v>
      </c>
      <c r="B765" s="185">
        <v>313.23</v>
      </c>
      <c r="C765" s="185">
        <v>313.245</v>
      </c>
      <c r="D765" s="185">
        <f t="shared" si="91"/>
        <v>1.4999999999986358E-2</v>
      </c>
      <c r="E765" s="186">
        <v>3760</v>
      </c>
      <c r="F765" s="186">
        <v>35</v>
      </c>
      <c r="G765" s="187">
        <v>0.08</v>
      </c>
      <c r="H765" s="188">
        <f t="shared" si="92"/>
        <v>1.2971999999988202</v>
      </c>
      <c r="I765" s="188">
        <f t="shared" si="93"/>
        <v>0.1127999999998974</v>
      </c>
      <c r="J765" s="189" t="s">
        <v>174</v>
      </c>
      <c r="K765" s="189">
        <f t="shared" si="98"/>
        <v>2.5</v>
      </c>
      <c r="L765" s="189">
        <f t="shared" si="94"/>
        <v>37.5</v>
      </c>
      <c r="M765" s="190">
        <f t="shared" si="95"/>
        <v>1.3836799999987417</v>
      </c>
      <c r="N765" s="190">
        <f t="shared" si="96"/>
        <v>0.12031999999989057</v>
      </c>
      <c r="O765" s="191">
        <f t="shared" si="97"/>
        <v>8.6479999999921509E-2</v>
      </c>
      <c r="P765" s="192">
        <f t="shared" si="97"/>
        <v>7.519999999993171E-3</v>
      </c>
    </row>
    <row r="766" spans="1:16" x14ac:dyDescent="0.3">
      <c r="A766" s="184" t="s">
        <v>129</v>
      </c>
      <c r="B766" s="185">
        <v>313.245</v>
      </c>
      <c r="C766" s="185">
        <v>313.25</v>
      </c>
      <c r="D766" s="185">
        <f t="shared" si="91"/>
        <v>4.9999999999954525E-3</v>
      </c>
      <c r="E766" s="186">
        <v>3760</v>
      </c>
      <c r="F766" s="186">
        <v>35</v>
      </c>
      <c r="G766" s="187">
        <v>0.08</v>
      </c>
      <c r="H766" s="188">
        <f t="shared" si="92"/>
        <v>0.43239999999960677</v>
      </c>
      <c r="I766" s="188">
        <f t="shared" si="93"/>
        <v>3.7599999999965807E-2</v>
      </c>
      <c r="J766" s="189" t="s">
        <v>174</v>
      </c>
      <c r="K766" s="189">
        <f t="shared" si="98"/>
        <v>2.5</v>
      </c>
      <c r="L766" s="189">
        <f t="shared" si="94"/>
        <v>37.5</v>
      </c>
      <c r="M766" s="190">
        <f t="shared" si="95"/>
        <v>0.46122666666624723</v>
      </c>
      <c r="N766" s="190">
        <f t="shared" si="96"/>
        <v>4.0106666666630195E-2</v>
      </c>
      <c r="O766" s="191">
        <f t="shared" si="97"/>
        <v>2.8826666666640466E-2</v>
      </c>
      <c r="P766" s="192">
        <f t="shared" si="97"/>
        <v>2.506666666664388E-3</v>
      </c>
    </row>
    <row r="767" spans="1:16" x14ac:dyDescent="0.3">
      <c r="A767" s="184" t="s">
        <v>129</v>
      </c>
      <c r="B767" s="185">
        <v>313.25</v>
      </c>
      <c r="C767" s="185">
        <v>313.27</v>
      </c>
      <c r="D767" s="185">
        <f t="shared" si="91"/>
        <v>1.999999999998181E-2</v>
      </c>
      <c r="E767" s="186">
        <v>3760</v>
      </c>
      <c r="F767" s="186">
        <v>35</v>
      </c>
      <c r="G767" s="187">
        <v>0.08</v>
      </c>
      <c r="H767" s="188">
        <f t="shared" si="92"/>
        <v>1.7295999999984271</v>
      </c>
      <c r="I767" s="188">
        <f t="shared" si="93"/>
        <v>0.15039999999986323</v>
      </c>
      <c r="J767" s="189" t="s">
        <v>174</v>
      </c>
      <c r="K767" s="189">
        <f t="shared" si="98"/>
        <v>2.5</v>
      </c>
      <c r="L767" s="189">
        <f t="shared" si="94"/>
        <v>37.5</v>
      </c>
      <c r="M767" s="190">
        <f t="shared" si="95"/>
        <v>1.8449066666649889</v>
      </c>
      <c r="N767" s="190">
        <f t="shared" si="96"/>
        <v>0.16042666666652078</v>
      </c>
      <c r="O767" s="191">
        <f t="shared" si="97"/>
        <v>0.11530666666656186</v>
      </c>
      <c r="P767" s="192">
        <f t="shared" si="97"/>
        <v>1.0026666666657552E-2</v>
      </c>
    </row>
    <row r="768" spans="1:16" x14ac:dyDescent="0.3">
      <c r="A768" s="184" t="s">
        <v>129</v>
      </c>
      <c r="B768" s="185">
        <v>313.27</v>
      </c>
      <c r="C768" s="185">
        <v>313.27999999999997</v>
      </c>
      <c r="D768" s="185">
        <f t="shared" si="91"/>
        <v>9.9999999999909051E-3</v>
      </c>
      <c r="E768" s="186">
        <v>3799</v>
      </c>
      <c r="F768" s="186">
        <v>35</v>
      </c>
      <c r="G768" s="187">
        <v>0.08</v>
      </c>
      <c r="H768" s="188">
        <f t="shared" si="92"/>
        <v>0.87376999999920524</v>
      </c>
      <c r="I768" s="188">
        <f t="shared" si="93"/>
        <v>7.5979999999930908E-2</v>
      </c>
      <c r="J768" s="189" t="s">
        <v>174</v>
      </c>
      <c r="K768" s="189">
        <f t="shared" si="98"/>
        <v>2.5</v>
      </c>
      <c r="L768" s="189">
        <f t="shared" si="94"/>
        <v>37.5</v>
      </c>
      <c r="M768" s="190">
        <f t="shared" si="95"/>
        <v>0.9320213333324856</v>
      </c>
      <c r="N768" s="190">
        <f t="shared" si="96"/>
        <v>8.1045333333259625E-2</v>
      </c>
      <c r="O768" s="191">
        <f t="shared" si="97"/>
        <v>5.8251333333280364E-2</v>
      </c>
      <c r="P768" s="192">
        <f t="shared" si="97"/>
        <v>5.065333333328717E-3</v>
      </c>
    </row>
    <row r="769" spans="1:16" x14ac:dyDescent="0.3">
      <c r="A769" s="184" t="s">
        <v>129</v>
      </c>
      <c r="B769" s="185">
        <v>313.27999999999997</v>
      </c>
      <c r="C769" s="185">
        <v>313.31</v>
      </c>
      <c r="D769" s="185">
        <f t="shared" si="91"/>
        <v>3.0000000000029559E-2</v>
      </c>
      <c r="E769" s="186">
        <v>3799</v>
      </c>
      <c r="F769" s="186">
        <v>35</v>
      </c>
      <c r="G769" s="187">
        <v>0.08</v>
      </c>
      <c r="H769" s="188">
        <f t="shared" si="92"/>
        <v>2.6213100000025826</v>
      </c>
      <c r="I769" s="188">
        <f t="shared" si="93"/>
        <v>0.22794000000022457</v>
      </c>
      <c r="J769" s="189" t="s">
        <v>174</v>
      </c>
      <c r="K769" s="189">
        <f t="shared" si="98"/>
        <v>2.5</v>
      </c>
      <c r="L769" s="189">
        <f t="shared" si="94"/>
        <v>37.5</v>
      </c>
      <c r="M769" s="190">
        <f t="shared" si="95"/>
        <v>2.796064000002755</v>
      </c>
      <c r="N769" s="190">
        <f t="shared" si="96"/>
        <v>0.24313600000023952</v>
      </c>
      <c r="O769" s="191">
        <f t="shared" si="97"/>
        <v>0.17475400000017238</v>
      </c>
      <c r="P769" s="192">
        <f t="shared" si="97"/>
        <v>1.5196000000014948E-2</v>
      </c>
    </row>
    <row r="770" spans="1:16" x14ac:dyDescent="0.3">
      <c r="A770" s="184" t="s">
        <v>129</v>
      </c>
      <c r="B770" s="185">
        <v>313.31</v>
      </c>
      <c r="C770" s="185">
        <v>313.35000000000002</v>
      </c>
      <c r="D770" s="185">
        <f t="shared" si="91"/>
        <v>4.0000000000020464E-2</v>
      </c>
      <c r="E770" s="186">
        <v>3799</v>
      </c>
      <c r="F770" s="186">
        <v>35</v>
      </c>
      <c r="G770" s="187">
        <v>0.08</v>
      </c>
      <c r="H770" s="188">
        <f t="shared" si="92"/>
        <v>3.4950800000017876</v>
      </c>
      <c r="I770" s="188">
        <f t="shared" si="93"/>
        <v>0.30392000000015551</v>
      </c>
      <c r="J770" s="189" t="s">
        <v>174</v>
      </c>
      <c r="K770" s="189">
        <f t="shared" si="98"/>
        <v>2.5</v>
      </c>
      <c r="L770" s="189">
        <f t="shared" si="94"/>
        <v>37.5</v>
      </c>
      <c r="M770" s="190">
        <f t="shared" si="95"/>
        <v>3.7280853333352413</v>
      </c>
      <c r="N770" s="190">
        <f t="shared" si="96"/>
        <v>0.32418133333349919</v>
      </c>
      <c r="O770" s="191">
        <f t="shared" si="97"/>
        <v>0.23300533333345363</v>
      </c>
      <c r="P770" s="192">
        <f t="shared" si="97"/>
        <v>2.0261333333343678E-2</v>
      </c>
    </row>
    <row r="771" spans="1:16" x14ac:dyDescent="0.3">
      <c r="A771" s="184" t="s">
        <v>129</v>
      </c>
      <c r="B771" s="185">
        <v>313.35000000000002</v>
      </c>
      <c r="C771" s="185">
        <v>313.39</v>
      </c>
      <c r="D771" s="185">
        <f t="shared" si="91"/>
        <v>3.999999999996362E-2</v>
      </c>
      <c r="E771" s="186">
        <v>4019</v>
      </c>
      <c r="F771" s="186">
        <v>35</v>
      </c>
      <c r="G771" s="187">
        <v>0.08</v>
      </c>
      <c r="H771" s="188">
        <f t="shared" si="92"/>
        <v>3.697479999996637</v>
      </c>
      <c r="I771" s="188">
        <f t="shared" si="93"/>
        <v>0.3215199999997076</v>
      </c>
      <c r="J771" s="189" t="s">
        <v>174</v>
      </c>
      <c r="K771" s="189">
        <f t="shared" si="98"/>
        <v>2.5</v>
      </c>
      <c r="L771" s="189">
        <f t="shared" si="94"/>
        <v>37.5</v>
      </c>
      <c r="M771" s="190">
        <f t="shared" si="95"/>
        <v>3.9439786666630798</v>
      </c>
      <c r="N771" s="190">
        <f t="shared" si="96"/>
        <v>0.34295466666635477</v>
      </c>
      <c r="O771" s="191">
        <f t="shared" si="97"/>
        <v>0.24649866666644282</v>
      </c>
      <c r="P771" s="192">
        <f t="shared" si="97"/>
        <v>2.1434666666647173E-2</v>
      </c>
    </row>
    <row r="772" spans="1:16" x14ac:dyDescent="0.3">
      <c r="A772" s="184" t="s">
        <v>129</v>
      </c>
      <c r="B772" s="185">
        <v>313.39</v>
      </c>
      <c r="C772" s="185">
        <v>313.41000000000003</v>
      </c>
      <c r="D772" s="185">
        <f t="shared" ref="D772:D835" si="99">C772-B772</f>
        <v>2.0000000000038654E-2</v>
      </c>
      <c r="E772" s="186">
        <v>4019</v>
      </c>
      <c r="F772" s="186">
        <v>35</v>
      </c>
      <c r="G772" s="187">
        <v>0.08</v>
      </c>
      <c r="H772" s="188">
        <f t="shared" ref="H772:H835" si="100">(E772*(1-G772)*D772)/(F772+5)</f>
        <v>1.848740000003573</v>
      </c>
      <c r="I772" s="188">
        <f t="shared" ref="I772:I835" si="101">(D772*G772*E772)/(F772+5)</f>
        <v>0.16076000000031071</v>
      </c>
      <c r="J772" s="189" t="s">
        <v>174</v>
      </c>
      <c r="K772" s="189">
        <f t="shared" si="98"/>
        <v>2.5</v>
      </c>
      <c r="L772" s="189">
        <f t="shared" ref="L772:L835" si="102">IF((F772+5-K772)&lt;25,25,(F772+5-K772))</f>
        <v>37.5</v>
      </c>
      <c r="M772" s="190">
        <f t="shared" ref="M772:M835" si="103">((D772*(1-G772)*E772)/(L772))</f>
        <v>1.9719893333371445</v>
      </c>
      <c r="N772" s="190">
        <f t="shared" ref="N772:N835" si="104">(D772*G772*E772)/(L772)</f>
        <v>0.17147733333366474</v>
      </c>
      <c r="O772" s="191">
        <f t="shared" ref="O772:P835" si="105">M772-H772</f>
        <v>0.12324933333357158</v>
      </c>
      <c r="P772" s="192">
        <f t="shared" si="105"/>
        <v>1.0717333333354034E-2</v>
      </c>
    </row>
    <row r="773" spans="1:16" x14ac:dyDescent="0.3">
      <c r="A773" s="184" t="s">
        <v>129</v>
      </c>
      <c r="B773" s="185">
        <v>313.41000000000003</v>
      </c>
      <c r="C773" s="185">
        <v>313.42</v>
      </c>
      <c r="D773" s="185">
        <f t="shared" si="99"/>
        <v>9.9999999999909051E-3</v>
      </c>
      <c r="E773" s="186">
        <v>4180</v>
      </c>
      <c r="F773" s="186">
        <v>35</v>
      </c>
      <c r="G773" s="187">
        <v>0.08</v>
      </c>
      <c r="H773" s="188">
        <f t="shared" si="100"/>
        <v>0.96139999999912573</v>
      </c>
      <c r="I773" s="188">
        <f t="shared" si="101"/>
        <v>8.3599999999923971E-2</v>
      </c>
      <c r="J773" s="189" t="s">
        <v>174</v>
      </c>
      <c r="K773" s="189">
        <f t="shared" si="98"/>
        <v>2.5</v>
      </c>
      <c r="L773" s="189">
        <f t="shared" si="102"/>
        <v>37.5</v>
      </c>
      <c r="M773" s="190">
        <f t="shared" si="103"/>
        <v>1.0254933333324008</v>
      </c>
      <c r="N773" s="190">
        <f t="shared" si="104"/>
        <v>8.9173333333252239E-2</v>
      </c>
      <c r="O773" s="191">
        <f t="shared" si="105"/>
        <v>6.4093333333275049E-2</v>
      </c>
      <c r="P773" s="192">
        <f t="shared" si="105"/>
        <v>5.5733333333282675E-3</v>
      </c>
    </row>
    <row r="774" spans="1:16" x14ac:dyDescent="0.3">
      <c r="A774" s="184" t="s">
        <v>129</v>
      </c>
      <c r="B774" s="185">
        <v>313.42</v>
      </c>
      <c r="C774" s="185">
        <v>313.47000000000003</v>
      </c>
      <c r="D774" s="185">
        <f t="shared" si="99"/>
        <v>5.0000000000011369E-2</v>
      </c>
      <c r="E774" s="186">
        <v>4180</v>
      </c>
      <c r="F774" s="186">
        <v>35</v>
      </c>
      <c r="G774" s="187">
        <v>0.08</v>
      </c>
      <c r="H774" s="188">
        <f t="shared" si="100"/>
        <v>4.8070000000010937</v>
      </c>
      <c r="I774" s="188">
        <f t="shared" si="101"/>
        <v>0.41800000000009507</v>
      </c>
      <c r="J774" s="189" t="s">
        <v>174</v>
      </c>
      <c r="K774" s="189">
        <f t="shared" si="98"/>
        <v>2.5</v>
      </c>
      <c r="L774" s="189">
        <f t="shared" si="102"/>
        <v>37.5</v>
      </c>
      <c r="M774" s="190">
        <f t="shared" si="103"/>
        <v>5.127466666667833</v>
      </c>
      <c r="N774" s="190">
        <f t="shared" si="104"/>
        <v>0.44586666666676811</v>
      </c>
      <c r="O774" s="191">
        <f t="shared" si="105"/>
        <v>0.32046666666673929</v>
      </c>
      <c r="P774" s="192">
        <f t="shared" si="105"/>
        <v>2.7866666666673034E-2</v>
      </c>
    </row>
    <row r="775" spans="1:16" x14ac:dyDescent="0.3">
      <c r="A775" s="184" t="s">
        <v>129</v>
      </c>
      <c r="B775" s="185">
        <v>313.47000000000003</v>
      </c>
      <c r="C775" s="185">
        <v>313.51</v>
      </c>
      <c r="D775" s="185">
        <f t="shared" si="99"/>
        <v>3.999999999996362E-2</v>
      </c>
      <c r="E775" s="186">
        <v>3700</v>
      </c>
      <c r="F775" s="186">
        <v>35</v>
      </c>
      <c r="G775" s="187">
        <v>0.08</v>
      </c>
      <c r="H775" s="188">
        <f t="shared" si="100"/>
        <v>3.4039999999969042</v>
      </c>
      <c r="I775" s="188">
        <f t="shared" si="101"/>
        <v>0.29599999999973081</v>
      </c>
      <c r="J775" s="189" t="s">
        <v>174</v>
      </c>
      <c r="K775" s="189">
        <f t="shared" si="98"/>
        <v>2.5</v>
      </c>
      <c r="L775" s="189">
        <f t="shared" si="102"/>
        <v>37.5</v>
      </c>
      <c r="M775" s="190">
        <f t="shared" si="103"/>
        <v>3.6309333333300309</v>
      </c>
      <c r="N775" s="190">
        <f t="shared" si="104"/>
        <v>0.31573333333304615</v>
      </c>
      <c r="O775" s="191">
        <f t="shared" si="105"/>
        <v>0.22693333333312671</v>
      </c>
      <c r="P775" s="192">
        <f t="shared" si="105"/>
        <v>1.9733333333315339E-2</v>
      </c>
    </row>
    <row r="776" spans="1:16" x14ac:dyDescent="0.3">
      <c r="A776" s="184" t="s">
        <v>129</v>
      </c>
      <c r="B776" s="185">
        <v>313.51</v>
      </c>
      <c r="C776" s="185">
        <v>313.56</v>
      </c>
      <c r="D776" s="185">
        <f t="shared" si="99"/>
        <v>5.0000000000011369E-2</v>
      </c>
      <c r="E776" s="186">
        <v>3784</v>
      </c>
      <c r="F776" s="186">
        <v>35</v>
      </c>
      <c r="G776" s="187">
        <v>0.08</v>
      </c>
      <c r="H776" s="188">
        <f t="shared" si="100"/>
        <v>4.3516000000009898</v>
      </c>
      <c r="I776" s="188">
        <f t="shared" si="101"/>
        <v>0.37840000000008611</v>
      </c>
      <c r="J776" s="189" t="s">
        <v>174</v>
      </c>
      <c r="K776" s="189">
        <f t="shared" si="98"/>
        <v>2.5</v>
      </c>
      <c r="L776" s="189">
        <f t="shared" si="102"/>
        <v>37.5</v>
      </c>
      <c r="M776" s="190">
        <f t="shared" si="103"/>
        <v>4.641706666667722</v>
      </c>
      <c r="N776" s="190">
        <f t="shared" si="104"/>
        <v>0.4036266666667585</v>
      </c>
      <c r="O776" s="191">
        <f t="shared" si="105"/>
        <v>0.29010666666673224</v>
      </c>
      <c r="P776" s="192">
        <f t="shared" si="105"/>
        <v>2.5226666666672393E-2</v>
      </c>
    </row>
    <row r="777" spans="1:16" x14ac:dyDescent="0.3">
      <c r="A777" s="184" t="s">
        <v>129</v>
      </c>
      <c r="B777" s="185">
        <v>313.56</v>
      </c>
      <c r="C777" s="185">
        <v>313.60300000000001</v>
      </c>
      <c r="D777" s="185">
        <f t="shared" si="99"/>
        <v>4.3000000000006366E-2</v>
      </c>
      <c r="E777" s="186">
        <v>3690</v>
      </c>
      <c r="F777" s="186">
        <v>35</v>
      </c>
      <c r="G777" s="187">
        <v>0.08</v>
      </c>
      <c r="H777" s="188">
        <f t="shared" si="100"/>
        <v>3.6494100000005405</v>
      </c>
      <c r="I777" s="188">
        <f t="shared" si="101"/>
        <v>0.31734000000004697</v>
      </c>
      <c r="J777" s="189" t="s">
        <v>174</v>
      </c>
      <c r="K777" s="189">
        <f t="shared" si="98"/>
        <v>2.5</v>
      </c>
      <c r="L777" s="189">
        <f t="shared" si="102"/>
        <v>37.5</v>
      </c>
      <c r="M777" s="190">
        <f t="shared" si="103"/>
        <v>3.892704000000577</v>
      </c>
      <c r="N777" s="190">
        <f t="shared" si="104"/>
        <v>0.33849600000005009</v>
      </c>
      <c r="O777" s="191">
        <f t="shared" si="105"/>
        <v>0.24329400000003654</v>
      </c>
      <c r="P777" s="192">
        <f t="shared" si="105"/>
        <v>2.1156000000003117E-2</v>
      </c>
    </row>
    <row r="778" spans="1:16" x14ac:dyDescent="0.3">
      <c r="A778" s="184" t="s">
        <v>129</v>
      </c>
      <c r="B778" s="185">
        <v>313.60300000000001</v>
      </c>
      <c r="C778" s="185">
        <v>313.62</v>
      </c>
      <c r="D778" s="185">
        <f t="shared" si="99"/>
        <v>1.6999999999995907E-2</v>
      </c>
      <c r="E778" s="186">
        <v>3690</v>
      </c>
      <c r="F778" s="186">
        <v>35</v>
      </c>
      <c r="G778" s="187">
        <v>0.08</v>
      </c>
      <c r="H778" s="188">
        <f t="shared" si="100"/>
        <v>1.4427899999996527</v>
      </c>
      <c r="I778" s="188">
        <f t="shared" si="101"/>
        <v>0.12545999999996979</v>
      </c>
      <c r="J778" s="189" t="s">
        <v>174</v>
      </c>
      <c r="K778" s="189">
        <f t="shared" si="98"/>
        <v>2.5</v>
      </c>
      <c r="L778" s="189">
        <f t="shared" si="102"/>
        <v>37.5</v>
      </c>
      <c r="M778" s="190">
        <f t="shared" si="103"/>
        <v>1.5389759999996298</v>
      </c>
      <c r="N778" s="190">
        <f t="shared" si="104"/>
        <v>0.13382399999996777</v>
      </c>
      <c r="O778" s="191">
        <f t="shared" si="105"/>
        <v>9.6185999999977012E-2</v>
      </c>
      <c r="P778" s="192">
        <f t="shared" si="105"/>
        <v>8.3639999999979842E-3</v>
      </c>
    </row>
    <row r="779" spans="1:16" x14ac:dyDescent="0.3">
      <c r="A779" s="184" t="s">
        <v>129</v>
      </c>
      <c r="B779" s="185">
        <v>313.62</v>
      </c>
      <c r="C779" s="185">
        <v>313.63</v>
      </c>
      <c r="D779" s="185">
        <f t="shared" si="99"/>
        <v>9.9999999999909051E-3</v>
      </c>
      <c r="E779" s="186">
        <v>3745</v>
      </c>
      <c r="F779" s="186">
        <v>25</v>
      </c>
      <c r="G779" s="187">
        <v>0.08</v>
      </c>
      <c r="H779" s="188">
        <f t="shared" si="100"/>
        <v>1.1484666666656222</v>
      </c>
      <c r="I779" s="188">
        <f t="shared" si="101"/>
        <v>9.9866666666575829E-2</v>
      </c>
      <c r="J779" s="189" t="s">
        <v>174</v>
      </c>
      <c r="K779" s="189">
        <f t="shared" si="98"/>
        <v>2.5</v>
      </c>
      <c r="L779" s="189">
        <f t="shared" si="102"/>
        <v>27.5</v>
      </c>
      <c r="M779" s="190">
        <f t="shared" si="103"/>
        <v>1.2528727272715878</v>
      </c>
      <c r="N779" s="190">
        <f t="shared" si="104"/>
        <v>0.10894545454535545</v>
      </c>
      <c r="O779" s="191">
        <f t="shared" si="105"/>
        <v>0.10440606060596558</v>
      </c>
      <c r="P779" s="192">
        <f t="shared" si="105"/>
        <v>9.0787878787796233E-3</v>
      </c>
    </row>
    <row r="780" spans="1:16" x14ac:dyDescent="0.3">
      <c r="A780" s="184" t="s">
        <v>129</v>
      </c>
      <c r="B780" s="185">
        <v>313.63</v>
      </c>
      <c r="C780" s="185">
        <v>313.67</v>
      </c>
      <c r="D780" s="185">
        <f t="shared" si="99"/>
        <v>4.0000000000020464E-2</v>
      </c>
      <c r="E780" s="186">
        <v>3810</v>
      </c>
      <c r="F780" s="186">
        <v>25</v>
      </c>
      <c r="G780" s="187">
        <v>0.08</v>
      </c>
      <c r="H780" s="188">
        <f t="shared" si="100"/>
        <v>4.6736000000023914</v>
      </c>
      <c r="I780" s="188">
        <f t="shared" si="101"/>
        <v>0.40640000000020798</v>
      </c>
      <c r="J780" s="189" t="s">
        <v>174</v>
      </c>
      <c r="K780" s="189">
        <f t="shared" si="98"/>
        <v>2.5</v>
      </c>
      <c r="L780" s="189">
        <f t="shared" si="102"/>
        <v>27.5</v>
      </c>
      <c r="M780" s="190">
        <f t="shared" si="103"/>
        <v>5.0984727272753361</v>
      </c>
      <c r="N780" s="190">
        <f t="shared" si="104"/>
        <v>0.44334545454568142</v>
      </c>
      <c r="O780" s="191">
        <f t="shared" si="105"/>
        <v>0.42487272727294467</v>
      </c>
      <c r="P780" s="192">
        <f t="shared" si="105"/>
        <v>3.6945454545473433E-2</v>
      </c>
    </row>
    <row r="781" spans="1:16" x14ac:dyDescent="0.3">
      <c r="A781" s="184" t="s">
        <v>129</v>
      </c>
      <c r="B781" s="185">
        <v>313.67</v>
      </c>
      <c r="C781" s="185">
        <v>313.68</v>
      </c>
      <c r="D781" s="185">
        <f t="shared" si="99"/>
        <v>9.9999999999909051E-3</v>
      </c>
      <c r="E781" s="186">
        <v>3810</v>
      </c>
      <c r="F781" s="186">
        <v>25</v>
      </c>
      <c r="G781" s="187">
        <v>0.08</v>
      </c>
      <c r="H781" s="188">
        <f t="shared" si="100"/>
        <v>1.1683999999989374</v>
      </c>
      <c r="I781" s="188">
        <f t="shared" si="101"/>
        <v>0.1015999999999076</v>
      </c>
      <c r="J781" s="189" t="s">
        <v>174</v>
      </c>
      <c r="K781" s="189">
        <f t="shared" si="98"/>
        <v>2.5</v>
      </c>
      <c r="L781" s="189">
        <f t="shared" si="102"/>
        <v>27.5</v>
      </c>
      <c r="M781" s="190">
        <f t="shared" si="103"/>
        <v>1.2746181818170228</v>
      </c>
      <c r="N781" s="190">
        <f t="shared" si="104"/>
        <v>0.11083636363626284</v>
      </c>
      <c r="O781" s="191">
        <f t="shared" si="105"/>
        <v>0.1062181818180854</v>
      </c>
      <c r="P781" s="192">
        <f t="shared" si="105"/>
        <v>9.2363636363552437E-3</v>
      </c>
    </row>
    <row r="782" spans="1:16" x14ac:dyDescent="0.3">
      <c r="A782" s="184" t="s">
        <v>129</v>
      </c>
      <c r="B782" s="185">
        <v>313.68</v>
      </c>
      <c r="C782" s="185">
        <v>313.7</v>
      </c>
      <c r="D782" s="185">
        <f t="shared" si="99"/>
        <v>1.999999999998181E-2</v>
      </c>
      <c r="E782" s="186">
        <v>3810</v>
      </c>
      <c r="F782" s="186">
        <v>25</v>
      </c>
      <c r="G782" s="187">
        <v>0.08</v>
      </c>
      <c r="H782" s="188">
        <f t="shared" si="100"/>
        <v>2.3367999999978748</v>
      </c>
      <c r="I782" s="188">
        <f t="shared" si="101"/>
        <v>0.2031999999998152</v>
      </c>
      <c r="J782" s="189" t="s">
        <v>174</v>
      </c>
      <c r="K782" s="189">
        <f t="shared" si="98"/>
        <v>2.5</v>
      </c>
      <c r="L782" s="189">
        <f t="shared" si="102"/>
        <v>27.5</v>
      </c>
      <c r="M782" s="190">
        <f t="shared" si="103"/>
        <v>2.5492363636340456</v>
      </c>
      <c r="N782" s="190">
        <f t="shared" si="104"/>
        <v>0.22167272727252568</v>
      </c>
      <c r="O782" s="191">
        <f t="shared" si="105"/>
        <v>0.2124363636361708</v>
      </c>
      <c r="P782" s="192">
        <f t="shared" si="105"/>
        <v>1.8472727272710487E-2</v>
      </c>
    </row>
    <row r="783" spans="1:16" x14ac:dyDescent="0.3">
      <c r="A783" s="184" t="s">
        <v>129</v>
      </c>
      <c r="B783" s="185">
        <v>313.7</v>
      </c>
      <c r="C783" s="185">
        <v>313.72000000000003</v>
      </c>
      <c r="D783" s="185">
        <f t="shared" si="99"/>
        <v>2.0000000000038654E-2</v>
      </c>
      <c r="E783" s="186">
        <v>3844</v>
      </c>
      <c r="F783" s="186">
        <v>25</v>
      </c>
      <c r="G783" s="187">
        <v>0.08</v>
      </c>
      <c r="H783" s="188">
        <f t="shared" si="100"/>
        <v>2.3576533333378902</v>
      </c>
      <c r="I783" s="188">
        <f t="shared" si="101"/>
        <v>0.20501333333372956</v>
      </c>
      <c r="J783" s="189" t="s">
        <v>174</v>
      </c>
      <c r="K783" s="189">
        <f t="shared" si="98"/>
        <v>2.5</v>
      </c>
      <c r="L783" s="189">
        <f t="shared" si="102"/>
        <v>27.5</v>
      </c>
      <c r="M783" s="190">
        <f t="shared" si="103"/>
        <v>2.5719854545504255</v>
      </c>
      <c r="N783" s="190">
        <f t="shared" si="104"/>
        <v>0.22365090909134133</v>
      </c>
      <c r="O783" s="191">
        <f t="shared" si="105"/>
        <v>0.21433212121253531</v>
      </c>
      <c r="P783" s="192">
        <f t="shared" si="105"/>
        <v>1.8637575757611768E-2</v>
      </c>
    </row>
    <row r="784" spans="1:16" x14ac:dyDescent="0.3">
      <c r="A784" s="184" t="s">
        <v>129</v>
      </c>
      <c r="B784" s="185">
        <v>313.72000000000003</v>
      </c>
      <c r="C784" s="185">
        <v>313.74</v>
      </c>
      <c r="D784" s="185">
        <f t="shared" si="99"/>
        <v>1.999999999998181E-2</v>
      </c>
      <c r="E784" s="186">
        <v>3920</v>
      </c>
      <c r="F784" s="186">
        <v>25</v>
      </c>
      <c r="G784" s="187">
        <v>0.08</v>
      </c>
      <c r="H784" s="188">
        <f t="shared" si="100"/>
        <v>2.4042666666644803</v>
      </c>
      <c r="I784" s="188">
        <f t="shared" si="101"/>
        <v>0.20906666666647652</v>
      </c>
      <c r="J784" s="189" t="s">
        <v>174</v>
      </c>
      <c r="K784" s="189">
        <f t="shared" si="98"/>
        <v>2.5</v>
      </c>
      <c r="L784" s="189">
        <f t="shared" si="102"/>
        <v>27.5</v>
      </c>
      <c r="M784" s="190">
        <f t="shared" si="103"/>
        <v>2.6228363636339784</v>
      </c>
      <c r="N784" s="190">
        <f t="shared" si="104"/>
        <v>0.22807272727251984</v>
      </c>
      <c r="O784" s="191">
        <f t="shared" si="105"/>
        <v>0.21856969696949813</v>
      </c>
      <c r="P784" s="192">
        <f t="shared" si="105"/>
        <v>1.9006060606043318E-2</v>
      </c>
    </row>
    <row r="785" spans="1:16" x14ac:dyDescent="0.3">
      <c r="A785" s="184" t="s">
        <v>129</v>
      </c>
      <c r="B785" s="185">
        <v>313.74</v>
      </c>
      <c r="C785" s="185">
        <v>313.75200000000001</v>
      </c>
      <c r="D785" s="185">
        <f t="shared" si="99"/>
        <v>1.2000000000000455E-2</v>
      </c>
      <c r="E785" s="186">
        <v>4080</v>
      </c>
      <c r="F785" s="186">
        <v>25</v>
      </c>
      <c r="G785" s="187">
        <v>0.08</v>
      </c>
      <c r="H785" s="188">
        <f t="shared" si="100"/>
        <v>1.501440000000057</v>
      </c>
      <c r="I785" s="188">
        <f t="shared" si="101"/>
        <v>0.13056000000000495</v>
      </c>
      <c r="J785" s="189" t="s">
        <v>174</v>
      </c>
      <c r="K785" s="189">
        <f t="shared" si="98"/>
        <v>2.5</v>
      </c>
      <c r="L785" s="189">
        <f t="shared" si="102"/>
        <v>27.5</v>
      </c>
      <c r="M785" s="190">
        <f t="shared" si="103"/>
        <v>1.6379345454546077</v>
      </c>
      <c r="N785" s="190">
        <f t="shared" si="104"/>
        <v>0.14242909090909631</v>
      </c>
      <c r="O785" s="191">
        <f t="shared" si="105"/>
        <v>0.13649454545455075</v>
      </c>
      <c r="P785" s="192">
        <f t="shared" si="105"/>
        <v>1.1869090909091357E-2</v>
      </c>
    </row>
    <row r="786" spans="1:16" x14ac:dyDescent="0.3">
      <c r="A786" s="184" t="s">
        <v>129</v>
      </c>
      <c r="B786" s="185">
        <v>313.75200000000001</v>
      </c>
      <c r="C786" s="185">
        <v>313.78199999999998</v>
      </c>
      <c r="D786" s="185">
        <f t="shared" si="99"/>
        <v>2.9999999999972715E-2</v>
      </c>
      <c r="E786" s="186">
        <v>4080</v>
      </c>
      <c r="F786" s="186">
        <v>25</v>
      </c>
      <c r="G786" s="187">
        <v>0.08</v>
      </c>
      <c r="H786" s="188">
        <f t="shared" si="100"/>
        <v>3.7535999999965868</v>
      </c>
      <c r="I786" s="188">
        <f t="shared" si="101"/>
        <v>0.32639999999970309</v>
      </c>
      <c r="J786" s="189" t="s">
        <v>174</v>
      </c>
      <c r="K786" s="189">
        <f t="shared" si="98"/>
        <v>2.5</v>
      </c>
      <c r="L786" s="189">
        <f t="shared" si="102"/>
        <v>27.5</v>
      </c>
      <c r="M786" s="190">
        <f t="shared" si="103"/>
        <v>4.0948363636326395</v>
      </c>
      <c r="N786" s="190">
        <f t="shared" si="104"/>
        <v>0.35607272727240341</v>
      </c>
      <c r="O786" s="191">
        <f t="shared" si="105"/>
        <v>0.3412363636360527</v>
      </c>
      <c r="P786" s="192">
        <f t="shared" si="105"/>
        <v>2.9672727272700317E-2</v>
      </c>
    </row>
    <row r="787" spans="1:16" x14ac:dyDescent="0.3">
      <c r="A787" s="184" t="s">
        <v>129</v>
      </c>
      <c r="B787" s="185">
        <v>313.78199999999998</v>
      </c>
      <c r="C787" s="185">
        <v>313.79399999999998</v>
      </c>
      <c r="D787" s="185">
        <f t="shared" si="99"/>
        <v>1.2000000000000455E-2</v>
      </c>
      <c r="E787" s="186">
        <v>4080</v>
      </c>
      <c r="F787" s="186">
        <v>25</v>
      </c>
      <c r="G787" s="187">
        <v>0.08</v>
      </c>
      <c r="H787" s="188">
        <f t="shared" si="100"/>
        <v>1.501440000000057</v>
      </c>
      <c r="I787" s="188">
        <f t="shared" si="101"/>
        <v>0.13056000000000495</v>
      </c>
      <c r="J787" s="189" t="s">
        <v>174</v>
      </c>
      <c r="K787" s="189">
        <f t="shared" si="98"/>
        <v>2.5</v>
      </c>
      <c r="L787" s="189">
        <f t="shared" si="102"/>
        <v>27.5</v>
      </c>
      <c r="M787" s="190">
        <f t="shared" si="103"/>
        <v>1.6379345454546077</v>
      </c>
      <c r="N787" s="190">
        <f t="shared" si="104"/>
        <v>0.14242909090909631</v>
      </c>
      <c r="O787" s="191">
        <f t="shared" si="105"/>
        <v>0.13649454545455075</v>
      </c>
      <c r="P787" s="192">
        <f t="shared" si="105"/>
        <v>1.1869090909091357E-2</v>
      </c>
    </row>
    <row r="788" spans="1:16" x14ac:dyDescent="0.3">
      <c r="A788" s="184" t="s">
        <v>129</v>
      </c>
      <c r="B788" s="185">
        <v>313.79399999999998</v>
      </c>
      <c r="C788" s="185">
        <v>313.79700000000003</v>
      </c>
      <c r="D788" s="185">
        <f t="shared" si="99"/>
        <v>3.0000000000427463E-3</v>
      </c>
      <c r="E788" s="186">
        <v>4080</v>
      </c>
      <c r="F788" s="186">
        <v>25</v>
      </c>
      <c r="G788" s="187">
        <v>0.08</v>
      </c>
      <c r="H788" s="188">
        <f t="shared" si="100"/>
        <v>0.37536000000534842</v>
      </c>
      <c r="I788" s="188">
        <f t="shared" si="101"/>
        <v>3.2640000000465082E-2</v>
      </c>
      <c r="J788" s="189" t="s">
        <v>174</v>
      </c>
      <c r="K788" s="189">
        <f t="shared" si="98"/>
        <v>2.5</v>
      </c>
      <c r="L788" s="189">
        <f t="shared" si="102"/>
        <v>27.5</v>
      </c>
      <c r="M788" s="190">
        <f t="shared" si="103"/>
        <v>0.40948363636947099</v>
      </c>
      <c r="N788" s="190">
        <f t="shared" si="104"/>
        <v>3.5607272727780089E-2</v>
      </c>
      <c r="O788" s="191">
        <f t="shared" si="105"/>
        <v>3.4123636364122578E-2</v>
      </c>
      <c r="P788" s="192">
        <f t="shared" si="105"/>
        <v>2.9672727273150068E-3</v>
      </c>
    </row>
    <row r="789" spans="1:16" x14ac:dyDescent="0.3">
      <c r="A789" s="184" t="s">
        <v>129</v>
      </c>
      <c r="B789" s="185">
        <v>313.79700000000003</v>
      </c>
      <c r="C789" s="185">
        <v>313.8</v>
      </c>
      <c r="D789" s="185">
        <f t="shared" si="99"/>
        <v>2.9999999999859028E-3</v>
      </c>
      <c r="E789" s="186">
        <v>4080</v>
      </c>
      <c r="F789" s="186">
        <v>25</v>
      </c>
      <c r="G789" s="187">
        <v>0.08</v>
      </c>
      <c r="H789" s="188">
        <f t="shared" si="100"/>
        <v>0.37535999999823616</v>
      </c>
      <c r="I789" s="188">
        <f t="shared" si="101"/>
        <v>3.2639999999846618E-2</v>
      </c>
      <c r="J789" s="189" t="s">
        <v>174</v>
      </c>
      <c r="K789" s="189">
        <f t="shared" si="98"/>
        <v>2.5</v>
      </c>
      <c r="L789" s="189">
        <f t="shared" si="102"/>
        <v>27.5</v>
      </c>
      <c r="M789" s="190">
        <f t="shared" si="103"/>
        <v>0.4094836363617122</v>
      </c>
      <c r="N789" s="190">
        <f t="shared" si="104"/>
        <v>3.5607272727105406E-2</v>
      </c>
      <c r="O789" s="191">
        <f t="shared" si="105"/>
        <v>3.412363636347604E-2</v>
      </c>
      <c r="P789" s="192">
        <f t="shared" si="105"/>
        <v>2.9672727272587879E-3</v>
      </c>
    </row>
    <row r="790" spans="1:16" x14ac:dyDescent="0.3">
      <c r="A790" s="184" t="s">
        <v>129</v>
      </c>
      <c r="B790" s="185">
        <v>313.8</v>
      </c>
      <c r="C790" s="185">
        <v>313.803</v>
      </c>
      <c r="D790" s="185">
        <f t="shared" si="99"/>
        <v>2.9999999999859028E-3</v>
      </c>
      <c r="E790" s="186">
        <v>4070</v>
      </c>
      <c r="F790" s="186">
        <v>25</v>
      </c>
      <c r="G790" s="187">
        <v>0.08</v>
      </c>
      <c r="H790" s="188">
        <f t="shared" si="100"/>
        <v>0.37443999999824051</v>
      </c>
      <c r="I790" s="188">
        <f t="shared" si="101"/>
        <v>3.2559999999846996E-2</v>
      </c>
      <c r="J790" s="189" t="s">
        <v>174</v>
      </c>
      <c r="K790" s="189">
        <f t="shared" si="98"/>
        <v>2.5</v>
      </c>
      <c r="L790" s="189">
        <f t="shared" si="102"/>
        <v>27.5</v>
      </c>
      <c r="M790" s="190">
        <f t="shared" si="103"/>
        <v>0.40847999999808049</v>
      </c>
      <c r="N790" s="190">
        <f t="shared" si="104"/>
        <v>3.5519999999833088E-2</v>
      </c>
      <c r="O790" s="191">
        <f t="shared" si="105"/>
        <v>3.4039999999839976E-2</v>
      </c>
      <c r="P790" s="192">
        <f t="shared" si="105"/>
        <v>2.9599999999860918E-3</v>
      </c>
    </row>
    <row r="791" spans="1:16" x14ac:dyDescent="0.3">
      <c r="A791" s="184" t="s">
        <v>129</v>
      </c>
      <c r="B791" s="185">
        <v>313.803</v>
      </c>
      <c r="C791" s="185">
        <v>313.81</v>
      </c>
      <c r="D791" s="185">
        <f t="shared" si="99"/>
        <v>7.0000000000050022E-3</v>
      </c>
      <c r="E791" s="186">
        <v>4070</v>
      </c>
      <c r="F791" s="186">
        <v>25</v>
      </c>
      <c r="G791" s="187">
        <v>0.08</v>
      </c>
      <c r="H791" s="188">
        <f t="shared" si="100"/>
        <v>0.87369333333395771</v>
      </c>
      <c r="I791" s="188">
        <f t="shared" si="101"/>
        <v>7.5973333333387627E-2</v>
      </c>
      <c r="J791" s="189" t="s">
        <v>174</v>
      </c>
      <c r="K791" s="189">
        <f t="shared" si="98"/>
        <v>2.5</v>
      </c>
      <c r="L791" s="189">
        <f t="shared" si="102"/>
        <v>27.5</v>
      </c>
      <c r="M791" s="190">
        <f t="shared" si="103"/>
        <v>0.9531200000006812</v>
      </c>
      <c r="N791" s="190">
        <f t="shared" si="104"/>
        <v>8.2880000000059226E-2</v>
      </c>
      <c r="O791" s="191">
        <f t="shared" si="105"/>
        <v>7.9426666666723489E-2</v>
      </c>
      <c r="P791" s="192">
        <f t="shared" si="105"/>
        <v>6.9066666666715987E-3</v>
      </c>
    </row>
    <row r="792" spans="1:16" x14ac:dyDescent="0.3">
      <c r="A792" s="184" t="s">
        <v>129</v>
      </c>
      <c r="B792" s="185">
        <v>313.81</v>
      </c>
      <c r="C792" s="185">
        <v>313.85000000000002</v>
      </c>
      <c r="D792" s="185">
        <f t="shared" si="99"/>
        <v>4.0000000000020464E-2</v>
      </c>
      <c r="E792" s="186">
        <v>4070</v>
      </c>
      <c r="F792" s="186">
        <v>25</v>
      </c>
      <c r="G792" s="187">
        <v>0.08</v>
      </c>
      <c r="H792" s="188">
        <f t="shared" si="100"/>
        <v>4.9925333333358877</v>
      </c>
      <c r="I792" s="188">
        <f t="shared" si="101"/>
        <v>0.43413333333355547</v>
      </c>
      <c r="J792" s="189" t="s">
        <v>174</v>
      </c>
      <c r="K792" s="189">
        <f t="shared" si="98"/>
        <v>2.5</v>
      </c>
      <c r="L792" s="189">
        <f t="shared" si="102"/>
        <v>27.5</v>
      </c>
      <c r="M792" s="190">
        <f t="shared" si="103"/>
        <v>5.4464000000027868</v>
      </c>
      <c r="N792" s="190">
        <f t="shared" si="104"/>
        <v>0.47360000000024233</v>
      </c>
      <c r="O792" s="191">
        <f t="shared" si="105"/>
        <v>0.45386666666689912</v>
      </c>
      <c r="P792" s="192">
        <f t="shared" si="105"/>
        <v>3.9466666666686856E-2</v>
      </c>
    </row>
    <row r="793" spans="1:16" x14ac:dyDescent="0.3">
      <c r="A793" s="184" t="s">
        <v>129</v>
      </c>
      <c r="B793" s="185">
        <v>313.85000000000002</v>
      </c>
      <c r="C793" s="185">
        <v>313.91000000000003</v>
      </c>
      <c r="D793" s="185">
        <f t="shared" si="99"/>
        <v>6.0000000000002274E-2</v>
      </c>
      <c r="E793" s="186">
        <v>4070</v>
      </c>
      <c r="F793" s="186">
        <v>25</v>
      </c>
      <c r="G793" s="187">
        <v>0.08</v>
      </c>
      <c r="H793" s="188">
        <f t="shared" si="100"/>
        <v>7.4888000000002837</v>
      </c>
      <c r="I793" s="188">
        <f t="shared" si="101"/>
        <v>0.65120000000002465</v>
      </c>
      <c r="J793" s="189" t="s">
        <v>174</v>
      </c>
      <c r="K793" s="189">
        <f t="shared" si="98"/>
        <v>2.5</v>
      </c>
      <c r="L793" s="189">
        <f t="shared" si="102"/>
        <v>27.5</v>
      </c>
      <c r="M793" s="190">
        <f t="shared" si="103"/>
        <v>8.1696000000003099</v>
      </c>
      <c r="N793" s="190">
        <f t="shared" si="104"/>
        <v>0.7104000000000269</v>
      </c>
      <c r="O793" s="191">
        <f t="shared" si="105"/>
        <v>0.68080000000002627</v>
      </c>
      <c r="P793" s="192">
        <f t="shared" si="105"/>
        <v>5.9200000000002251E-2</v>
      </c>
    </row>
    <row r="794" spans="1:16" x14ac:dyDescent="0.3">
      <c r="A794" s="184" t="s">
        <v>129</v>
      </c>
      <c r="B794" s="185">
        <v>313.91000000000003</v>
      </c>
      <c r="C794" s="185">
        <v>313.91199999999998</v>
      </c>
      <c r="D794" s="185">
        <f t="shared" si="99"/>
        <v>1.9999999999527063E-3</v>
      </c>
      <c r="E794" s="186">
        <v>4000</v>
      </c>
      <c r="F794" s="186">
        <v>35</v>
      </c>
      <c r="G794" s="187">
        <v>0.08</v>
      </c>
      <c r="H794" s="188">
        <f t="shared" si="100"/>
        <v>0.18399999999564898</v>
      </c>
      <c r="I794" s="188">
        <f t="shared" si="101"/>
        <v>1.599999999962165E-2</v>
      </c>
      <c r="J794" s="189" t="s">
        <v>174</v>
      </c>
      <c r="K794" s="189">
        <f t="shared" si="98"/>
        <v>2.5</v>
      </c>
      <c r="L794" s="189">
        <f t="shared" si="102"/>
        <v>37.5</v>
      </c>
      <c r="M794" s="190">
        <f t="shared" si="103"/>
        <v>0.19626666666202561</v>
      </c>
      <c r="N794" s="190">
        <f t="shared" si="104"/>
        <v>1.7066666666263094E-2</v>
      </c>
      <c r="O794" s="191">
        <f t="shared" si="105"/>
        <v>1.226666666637663E-2</v>
      </c>
      <c r="P794" s="192">
        <f t="shared" si="105"/>
        <v>1.0666666666414443E-3</v>
      </c>
    </row>
    <row r="795" spans="1:16" x14ac:dyDescent="0.3">
      <c r="A795" s="184" t="s">
        <v>129</v>
      </c>
      <c r="B795" s="185">
        <v>313.91199999999998</v>
      </c>
      <c r="C795" s="185">
        <v>313.93599999999998</v>
      </c>
      <c r="D795" s="185">
        <f t="shared" si="99"/>
        <v>2.4000000000000909E-2</v>
      </c>
      <c r="E795" s="186">
        <v>4000</v>
      </c>
      <c r="F795" s="186">
        <v>35</v>
      </c>
      <c r="G795" s="187">
        <v>0.08</v>
      </c>
      <c r="H795" s="188">
        <f t="shared" si="100"/>
        <v>2.2080000000000837</v>
      </c>
      <c r="I795" s="188">
        <f t="shared" si="101"/>
        <v>0.1920000000000073</v>
      </c>
      <c r="J795" s="189" t="s">
        <v>174</v>
      </c>
      <c r="K795" s="189">
        <f t="shared" si="98"/>
        <v>2.5</v>
      </c>
      <c r="L795" s="189">
        <f t="shared" si="102"/>
        <v>37.5</v>
      </c>
      <c r="M795" s="190">
        <f t="shared" si="103"/>
        <v>2.3552000000000897</v>
      </c>
      <c r="N795" s="190">
        <f t="shared" si="104"/>
        <v>0.20480000000000778</v>
      </c>
      <c r="O795" s="191">
        <f t="shared" si="105"/>
        <v>0.14720000000000599</v>
      </c>
      <c r="P795" s="192">
        <f t="shared" si="105"/>
        <v>1.2800000000000478E-2</v>
      </c>
    </row>
    <row r="796" spans="1:16" x14ac:dyDescent="0.3">
      <c r="A796" s="184" t="s">
        <v>129</v>
      </c>
      <c r="B796" s="185">
        <v>313.93599999999998</v>
      </c>
      <c r="C796" s="185">
        <v>313.94</v>
      </c>
      <c r="D796" s="185">
        <f t="shared" si="99"/>
        <v>4.0000000000190994E-3</v>
      </c>
      <c r="E796" s="186">
        <v>4000</v>
      </c>
      <c r="F796" s="186">
        <v>35</v>
      </c>
      <c r="G796" s="187">
        <v>0.08</v>
      </c>
      <c r="H796" s="188">
        <f t="shared" si="100"/>
        <v>0.36800000000175714</v>
      </c>
      <c r="I796" s="188">
        <f t="shared" si="101"/>
        <v>3.2000000000152795E-2</v>
      </c>
      <c r="J796" s="189" t="s">
        <v>174</v>
      </c>
      <c r="K796" s="189">
        <f t="shared" si="98"/>
        <v>2.5</v>
      </c>
      <c r="L796" s="189">
        <f t="shared" si="102"/>
        <v>37.5</v>
      </c>
      <c r="M796" s="190">
        <f t="shared" si="103"/>
        <v>0.39253333333520762</v>
      </c>
      <c r="N796" s="190">
        <f t="shared" si="104"/>
        <v>3.4133333333496316E-2</v>
      </c>
      <c r="O796" s="191">
        <f t="shared" si="105"/>
        <v>2.453333333345048E-2</v>
      </c>
      <c r="P796" s="192">
        <f t="shared" si="105"/>
        <v>2.1333333333435206E-3</v>
      </c>
    </row>
    <row r="797" spans="1:16" x14ac:dyDescent="0.3">
      <c r="A797" s="184" t="s">
        <v>129</v>
      </c>
      <c r="B797" s="185">
        <v>313.94</v>
      </c>
      <c r="C797" s="185">
        <v>314</v>
      </c>
      <c r="D797" s="185">
        <f t="shared" si="99"/>
        <v>6.0000000000002274E-2</v>
      </c>
      <c r="E797" s="186">
        <v>4690</v>
      </c>
      <c r="F797" s="186">
        <v>35</v>
      </c>
      <c r="G797" s="187">
        <v>0.08</v>
      </c>
      <c r="H797" s="188">
        <f t="shared" si="100"/>
        <v>6.4722000000002451</v>
      </c>
      <c r="I797" s="188">
        <f t="shared" si="101"/>
        <v>0.56280000000002128</v>
      </c>
      <c r="J797" s="189" t="s">
        <v>174</v>
      </c>
      <c r="K797" s="189">
        <f t="shared" si="98"/>
        <v>2.5</v>
      </c>
      <c r="L797" s="189">
        <f t="shared" si="102"/>
        <v>37.5</v>
      </c>
      <c r="M797" s="190">
        <f t="shared" si="103"/>
        <v>6.9036800000002616</v>
      </c>
      <c r="N797" s="190">
        <f t="shared" si="104"/>
        <v>0.60032000000002272</v>
      </c>
      <c r="O797" s="191">
        <f t="shared" si="105"/>
        <v>0.43148000000001652</v>
      </c>
      <c r="P797" s="192">
        <f t="shared" si="105"/>
        <v>3.7520000000001441E-2</v>
      </c>
    </row>
    <row r="798" spans="1:16" x14ac:dyDescent="0.3">
      <c r="A798" s="184" t="s">
        <v>129</v>
      </c>
      <c r="B798" s="185">
        <v>314</v>
      </c>
      <c r="C798" s="185">
        <v>314.07</v>
      </c>
      <c r="D798" s="185">
        <f t="shared" si="99"/>
        <v>6.9999999999993179E-2</v>
      </c>
      <c r="E798" s="186">
        <v>4879</v>
      </c>
      <c r="F798" s="186">
        <v>35</v>
      </c>
      <c r="G798" s="187">
        <v>0.08</v>
      </c>
      <c r="H798" s="188">
        <f t="shared" si="100"/>
        <v>7.8551899999992347</v>
      </c>
      <c r="I798" s="188">
        <f t="shared" si="101"/>
        <v>0.68305999999993339</v>
      </c>
      <c r="J798" s="189" t="s">
        <v>174</v>
      </c>
      <c r="K798" s="189">
        <f t="shared" si="98"/>
        <v>2.5</v>
      </c>
      <c r="L798" s="189">
        <f t="shared" si="102"/>
        <v>37.5</v>
      </c>
      <c r="M798" s="190">
        <f t="shared" si="103"/>
        <v>8.378869333332517</v>
      </c>
      <c r="N798" s="190">
        <f t="shared" si="104"/>
        <v>0.72859733333326238</v>
      </c>
      <c r="O798" s="191">
        <f t="shared" si="105"/>
        <v>0.52367933333328232</v>
      </c>
      <c r="P798" s="192">
        <f t="shared" si="105"/>
        <v>4.5537333333328989E-2</v>
      </c>
    </row>
    <row r="799" spans="1:16" x14ac:dyDescent="0.3">
      <c r="A799" s="184" t="s">
        <v>129</v>
      </c>
      <c r="B799" s="185">
        <v>314.07</v>
      </c>
      <c r="C799" s="185">
        <v>314.13</v>
      </c>
      <c r="D799" s="185">
        <f t="shared" si="99"/>
        <v>6.0000000000002274E-2</v>
      </c>
      <c r="E799" s="186">
        <v>4970</v>
      </c>
      <c r="F799" s="186">
        <v>35</v>
      </c>
      <c r="G799" s="187">
        <v>0.08</v>
      </c>
      <c r="H799" s="188">
        <f t="shared" si="100"/>
        <v>6.8586000000002612</v>
      </c>
      <c r="I799" s="188">
        <f t="shared" si="101"/>
        <v>0.59640000000002258</v>
      </c>
      <c r="J799" s="189" t="s">
        <v>174</v>
      </c>
      <c r="K799" s="189">
        <f t="shared" si="98"/>
        <v>2.5</v>
      </c>
      <c r="L799" s="189">
        <f t="shared" si="102"/>
        <v>37.5</v>
      </c>
      <c r="M799" s="190">
        <f t="shared" si="103"/>
        <v>7.3158400000002777</v>
      </c>
      <c r="N799" s="190">
        <f t="shared" si="104"/>
        <v>0.63616000000002415</v>
      </c>
      <c r="O799" s="191">
        <f t="shared" si="105"/>
        <v>0.45724000000001652</v>
      </c>
      <c r="P799" s="192">
        <f t="shared" si="105"/>
        <v>3.9760000000001572E-2</v>
      </c>
    </row>
    <row r="800" spans="1:16" x14ac:dyDescent="0.3">
      <c r="A800" s="184" t="s">
        <v>129</v>
      </c>
      <c r="B800" s="185">
        <v>314.13</v>
      </c>
      <c r="C800" s="185">
        <v>314.13200000000001</v>
      </c>
      <c r="D800" s="185">
        <f t="shared" si="99"/>
        <v>2.0000000000095497E-3</v>
      </c>
      <c r="E800" s="186">
        <v>5850</v>
      </c>
      <c r="F800" s="186">
        <v>35</v>
      </c>
      <c r="G800" s="187">
        <v>0.08</v>
      </c>
      <c r="H800" s="188">
        <f t="shared" si="100"/>
        <v>0.26910000000128492</v>
      </c>
      <c r="I800" s="188">
        <f t="shared" si="101"/>
        <v>2.3400000000111731E-2</v>
      </c>
      <c r="J800" s="189" t="s">
        <v>174</v>
      </c>
      <c r="K800" s="189">
        <f t="shared" si="98"/>
        <v>2.5</v>
      </c>
      <c r="L800" s="189">
        <f t="shared" si="102"/>
        <v>37.5</v>
      </c>
      <c r="M800" s="190">
        <f t="shared" si="103"/>
        <v>0.28704000000137059</v>
      </c>
      <c r="N800" s="190">
        <f t="shared" si="104"/>
        <v>2.4960000000119179E-2</v>
      </c>
      <c r="O800" s="191">
        <f t="shared" si="105"/>
        <v>1.7940000000085665E-2</v>
      </c>
      <c r="P800" s="192">
        <f t="shared" si="105"/>
        <v>1.5600000000074478E-3</v>
      </c>
    </row>
    <row r="801" spans="1:16" x14ac:dyDescent="0.3">
      <c r="A801" s="184" t="s">
        <v>129</v>
      </c>
      <c r="B801" s="185">
        <v>314.13200000000001</v>
      </c>
      <c r="C801" s="185">
        <v>314.14999999999998</v>
      </c>
      <c r="D801" s="185">
        <f t="shared" si="99"/>
        <v>1.799999999997226E-2</v>
      </c>
      <c r="E801" s="186">
        <v>5850</v>
      </c>
      <c r="F801" s="186">
        <v>35</v>
      </c>
      <c r="G801" s="187">
        <v>0.08</v>
      </c>
      <c r="H801" s="188">
        <f t="shared" si="100"/>
        <v>2.4218999999962678</v>
      </c>
      <c r="I801" s="188">
        <f t="shared" si="101"/>
        <v>0.21059999999967544</v>
      </c>
      <c r="J801" s="189" t="s">
        <v>174</v>
      </c>
      <c r="K801" s="189">
        <f t="shared" si="98"/>
        <v>2.5</v>
      </c>
      <c r="L801" s="189">
        <f t="shared" si="102"/>
        <v>37.5</v>
      </c>
      <c r="M801" s="190">
        <f t="shared" si="103"/>
        <v>2.5833599999960186</v>
      </c>
      <c r="N801" s="190">
        <f t="shared" si="104"/>
        <v>0.22463999999965381</v>
      </c>
      <c r="O801" s="191">
        <f t="shared" si="105"/>
        <v>0.1614599999997508</v>
      </c>
      <c r="P801" s="192">
        <f t="shared" si="105"/>
        <v>1.4039999999978375E-2</v>
      </c>
    </row>
    <row r="802" spans="1:16" x14ac:dyDescent="0.3">
      <c r="A802" s="184" t="s">
        <v>129</v>
      </c>
      <c r="B802" s="185">
        <v>314.14999999999998</v>
      </c>
      <c r="C802" s="185">
        <v>314.16000000000003</v>
      </c>
      <c r="D802" s="185">
        <f t="shared" si="99"/>
        <v>1.0000000000047748E-2</v>
      </c>
      <c r="E802" s="186">
        <v>5850</v>
      </c>
      <c r="F802" s="186">
        <v>35</v>
      </c>
      <c r="G802" s="187">
        <v>0.08</v>
      </c>
      <c r="H802" s="188">
        <f t="shared" si="100"/>
        <v>1.3455000000064246</v>
      </c>
      <c r="I802" s="188">
        <f t="shared" si="101"/>
        <v>0.11700000000055866</v>
      </c>
      <c r="J802" s="189" t="s">
        <v>174</v>
      </c>
      <c r="K802" s="189">
        <f t="shared" si="98"/>
        <v>2.5</v>
      </c>
      <c r="L802" s="189">
        <f t="shared" si="102"/>
        <v>37.5</v>
      </c>
      <c r="M802" s="190">
        <f t="shared" si="103"/>
        <v>1.4352000000068528</v>
      </c>
      <c r="N802" s="190">
        <f t="shared" si="104"/>
        <v>0.12480000000059591</v>
      </c>
      <c r="O802" s="191">
        <f t="shared" si="105"/>
        <v>8.9700000000428215E-2</v>
      </c>
      <c r="P802" s="192">
        <f t="shared" si="105"/>
        <v>7.8000000000372494E-3</v>
      </c>
    </row>
    <row r="803" spans="1:16" x14ac:dyDescent="0.3">
      <c r="A803" s="184" t="s">
        <v>129</v>
      </c>
      <c r="B803" s="185">
        <v>314.16000000000003</v>
      </c>
      <c r="C803" s="185">
        <v>314.16500000000002</v>
      </c>
      <c r="D803" s="185">
        <f t="shared" si="99"/>
        <v>4.9999999999954525E-3</v>
      </c>
      <c r="E803" s="186">
        <v>5850</v>
      </c>
      <c r="F803" s="186">
        <v>35</v>
      </c>
      <c r="G803" s="187">
        <v>0.08</v>
      </c>
      <c r="H803" s="188">
        <f t="shared" si="100"/>
        <v>0.67274999999938812</v>
      </c>
      <c r="I803" s="188">
        <f t="shared" si="101"/>
        <v>5.8499999999946796E-2</v>
      </c>
      <c r="J803" s="189" t="s">
        <v>174</v>
      </c>
      <c r="K803" s="189">
        <f t="shared" si="98"/>
        <v>2.5</v>
      </c>
      <c r="L803" s="189">
        <f t="shared" si="102"/>
        <v>37.5</v>
      </c>
      <c r="M803" s="190">
        <f t="shared" si="103"/>
        <v>0.71759999999934743</v>
      </c>
      <c r="N803" s="190">
        <f t="shared" si="104"/>
        <v>6.2399999999943251E-2</v>
      </c>
      <c r="O803" s="191">
        <f t="shared" si="105"/>
        <v>4.4849999999959311E-2</v>
      </c>
      <c r="P803" s="192">
        <f t="shared" si="105"/>
        <v>3.8999999999964549E-3</v>
      </c>
    </row>
    <row r="804" spans="1:16" x14ac:dyDescent="0.3">
      <c r="A804" s="184" t="s">
        <v>129</v>
      </c>
      <c r="B804" s="185">
        <v>314.16500000000002</v>
      </c>
      <c r="C804" s="185">
        <v>314.19</v>
      </c>
      <c r="D804" s="185">
        <f t="shared" si="99"/>
        <v>2.4999999999977263E-2</v>
      </c>
      <c r="E804" s="186">
        <v>5850</v>
      </c>
      <c r="F804" s="186">
        <v>35</v>
      </c>
      <c r="G804" s="187">
        <v>0.08</v>
      </c>
      <c r="H804" s="188">
        <f t="shared" si="100"/>
        <v>3.3637499999969407</v>
      </c>
      <c r="I804" s="188">
        <f t="shared" si="101"/>
        <v>0.29249999999973403</v>
      </c>
      <c r="J804" s="189" t="s">
        <v>174</v>
      </c>
      <c r="K804" s="189">
        <f t="shared" si="98"/>
        <v>2.5</v>
      </c>
      <c r="L804" s="189">
        <f t="shared" si="102"/>
        <v>37.5</v>
      </c>
      <c r="M804" s="190">
        <f t="shared" si="103"/>
        <v>3.5879999999967369</v>
      </c>
      <c r="N804" s="190">
        <f t="shared" si="104"/>
        <v>0.31199999999971628</v>
      </c>
      <c r="O804" s="191">
        <f t="shared" si="105"/>
        <v>0.22424999999979622</v>
      </c>
      <c r="P804" s="192">
        <f t="shared" si="105"/>
        <v>1.9499999999982254E-2</v>
      </c>
    </row>
    <row r="805" spans="1:16" x14ac:dyDescent="0.3">
      <c r="A805" s="184" t="s">
        <v>129</v>
      </c>
      <c r="B805" s="185">
        <v>314.19</v>
      </c>
      <c r="C805" s="185">
        <v>314.19200000000001</v>
      </c>
      <c r="D805" s="185">
        <f t="shared" si="99"/>
        <v>2.0000000000095497E-3</v>
      </c>
      <c r="E805" s="186">
        <v>5850</v>
      </c>
      <c r="F805" s="186">
        <v>35</v>
      </c>
      <c r="G805" s="187">
        <v>0.08</v>
      </c>
      <c r="H805" s="188">
        <f t="shared" si="100"/>
        <v>0.26910000000128492</v>
      </c>
      <c r="I805" s="188">
        <f t="shared" si="101"/>
        <v>2.3400000000111731E-2</v>
      </c>
      <c r="J805" s="189" t="s">
        <v>174</v>
      </c>
      <c r="K805" s="189">
        <f t="shared" si="98"/>
        <v>2.5</v>
      </c>
      <c r="L805" s="189">
        <f t="shared" si="102"/>
        <v>37.5</v>
      </c>
      <c r="M805" s="190">
        <f t="shared" si="103"/>
        <v>0.28704000000137059</v>
      </c>
      <c r="N805" s="190">
        <f t="shared" si="104"/>
        <v>2.4960000000119179E-2</v>
      </c>
      <c r="O805" s="191">
        <f t="shared" si="105"/>
        <v>1.7940000000085665E-2</v>
      </c>
      <c r="P805" s="192">
        <f t="shared" si="105"/>
        <v>1.5600000000074478E-3</v>
      </c>
    </row>
    <row r="806" spans="1:16" x14ac:dyDescent="0.3">
      <c r="A806" s="184" t="s">
        <v>129</v>
      </c>
      <c r="B806" s="185">
        <v>314.19200000000001</v>
      </c>
      <c r="C806" s="185">
        <v>314.2</v>
      </c>
      <c r="D806" s="185">
        <f t="shared" si="99"/>
        <v>7.9999999999813554E-3</v>
      </c>
      <c r="E806" s="186">
        <v>5850</v>
      </c>
      <c r="F806" s="186">
        <v>35</v>
      </c>
      <c r="G806" s="187">
        <v>0.08</v>
      </c>
      <c r="H806" s="188">
        <f t="shared" si="100"/>
        <v>1.0763999999974914</v>
      </c>
      <c r="I806" s="188">
        <f t="shared" si="101"/>
        <v>9.3599999999781858E-2</v>
      </c>
      <c r="J806" s="189" t="s">
        <v>174</v>
      </c>
      <c r="K806" s="189">
        <f t="shared" si="98"/>
        <v>2.5</v>
      </c>
      <c r="L806" s="189">
        <f t="shared" si="102"/>
        <v>37.5</v>
      </c>
      <c r="M806" s="190">
        <f t="shared" si="103"/>
        <v>1.1481599999973242</v>
      </c>
      <c r="N806" s="190">
        <f t="shared" si="104"/>
        <v>9.9839999999767309E-2</v>
      </c>
      <c r="O806" s="191">
        <f t="shared" si="105"/>
        <v>7.1759999999832846E-2</v>
      </c>
      <c r="P806" s="192">
        <f t="shared" si="105"/>
        <v>6.2399999999854516E-3</v>
      </c>
    </row>
    <row r="807" spans="1:16" x14ac:dyDescent="0.3">
      <c r="A807" s="184" t="s">
        <v>129</v>
      </c>
      <c r="B807" s="185">
        <v>314.2</v>
      </c>
      <c r="C807" s="185">
        <v>314.22000000000003</v>
      </c>
      <c r="D807" s="185">
        <f t="shared" si="99"/>
        <v>2.0000000000038654E-2</v>
      </c>
      <c r="E807" s="186">
        <v>5340</v>
      </c>
      <c r="F807" s="186">
        <v>35</v>
      </c>
      <c r="G807" s="187">
        <v>0.08</v>
      </c>
      <c r="H807" s="188">
        <f t="shared" si="100"/>
        <v>2.4564000000047477</v>
      </c>
      <c r="I807" s="188">
        <f t="shared" si="101"/>
        <v>0.21360000000041279</v>
      </c>
      <c r="J807" s="189" t="s">
        <v>174</v>
      </c>
      <c r="K807" s="189">
        <f t="shared" si="98"/>
        <v>2.5</v>
      </c>
      <c r="L807" s="189">
        <f t="shared" si="102"/>
        <v>37.5</v>
      </c>
      <c r="M807" s="190">
        <f t="shared" si="103"/>
        <v>2.6201600000050642</v>
      </c>
      <c r="N807" s="190">
        <f t="shared" si="104"/>
        <v>0.2278400000004403</v>
      </c>
      <c r="O807" s="191">
        <f t="shared" si="105"/>
        <v>0.16376000000031654</v>
      </c>
      <c r="P807" s="192">
        <f t="shared" si="105"/>
        <v>1.4240000000027508E-2</v>
      </c>
    </row>
    <row r="808" spans="1:16" x14ac:dyDescent="0.3">
      <c r="A808" s="184" t="s">
        <v>129</v>
      </c>
      <c r="B808" s="185">
        <v>314.22000000000003</v>
      </c>
      <c r="C808" s="185">
        <v>314.25</v>
      </c>
      <c r="D808" s="185">
        <f t="shared" si="99"/>
        <v>2.9999999999972715E-2</v>
      </c>
      <c r="E808" s="186">
        <v>5340</v>
      </c>
      <c r="F808" s="186">
        <v>35</v>
      </c>
      <c r="G808" s="187">
        <v>0.08</v>
      </c>
      <c r="H808" s="188">
        <f t="shared" si="100"/>
        <v>3.6845999999966486</v>
      </c>
      <c r="I808" s="188">
        <f t="shared" si="101"/>
        <v>0.32039999999970858</v>
      </c>
      <c r="J808" s="189" t="s">
        <v>174</v>
      </c>
      <c r="K808" s="189">
        <f t="shared" si="98"/>
        <v>2.5</v>
      </c>
      <c r="L808" s="189">
        <f t="shared" si="102"/>
        <v>37.5</v>
      </c>
      <c r="M808" s="190">
        <f t="shared" si="103"/>
        <v>3.9302399999964255</v>
      </c>
      <c r="N808" s="190">
        <f t="shared" si="104"/>
        <v>0.34175999999968915</v>
      </c>
      <c r="O808" s="191">
        <f t="shared" si="105"/>
        <v>0.24563999999977693</v>
      </c>
      <c r="P808" s="192">
        <f t="shared" si="105"/>
        <v>2.1359999999980561E-2</v>
      </c>
    </row>
    <row r="809" spans="1:16" x14ac:dyDescent="0.3">
      <c r="A809" s="184" t="s">
        <v>129</v>
      </c>
      <c r="B809" s="185">
        <v>314.25</v>
      </c>
      <c r="C809" s="185">
        <v>314.26</v>
      </c>
      <c r="D809" s="185">
        <f t="shared" si="99"/>
        <v>9.9999999999909051E-3</v>
      </c>
      <c r="E809" s="186">
        <v>5340</v>
      </c>
      <c r="F809" s="186">
        <v>35</v>
      </c>
      <c r="G809" s="187">
        <v>0.08</v>
      </c>
      <c r="H809" s="188">
        <f t="shared" si="100"/>
        <v>1.2281999999988831</v>
      </c>
      <c r="I809" s="188">
        <f t="shared" si="101"/>
        <v>0.10679999999990286</v>
      </c>
      <c r="J809" s="189" t="s">
        <v>174</v>
      </c>
      <c r="K809" s="189">
        <f t="shared" si="98"/>
        <v>2.5</v>
      </c>
      <c r="L809" s="189">
        <f t="shared" si="102"/>
        <v>37.5</v>
      </c>
      <c r="M809" s="190">
        <f t="shared" si="103"/>
        <v>1.3100799999988086</v>
      </c>
      <c r="N809" s="190">
        <f t="shared" si="104"/>
        <v>0.11391999999989638</v>
      </c>
      <c r="O809" s="191">
        <f t="shared" si="105"/>
        <v>8.1879999999925568E-2</v>
      </c>
      <c r="P809" s="192">
        <f t="shared" si="105"/>
        <v>7.1199999999935204E-3</v>
      </c>
    </row>
    <row r="810" spans="1:16" x14ac:dyDescent="0.3">
      <c r="A810" s="184" t="s">
        <v>129</v>
      </c>
      <c r="B810" s="185">
        <v>314.26</v>
      </c>
      <c r="C810" s="185">
        <v>314.31</v>
      </c>
      <c r="D810" s="185">
        <f t="shared" si="99"/>
        <v>5.0000000000011369E-2</v>
      </c>
      <c r="E810" s="186">
        <v>5640</v>
      </c>
      <c r="F810" s="186">
        <v>35</v>
      </c>
      <c r="G810" s="187">
        <v>0.08</v>
      </c>
      <c r="H810" s="188">
        <f t="shared" si="100"/>
        <v>6.486000000001475</v>
      </c>
      <c r="I810" s="188">
        <f t="shared" si="101"/>
        <v>0.56400000000012829</v>
      </c>
      <c r="J810" s="189" t="s">
        <v>174</v>
      </c>
      <c r="K810" s="189">
        <f t="shared" si="98"/>
        <v>2.5</v>
      </c>
      <c r="L810" s="189">
        <f t="shared" si="102"/>
        <v>37.5</v>
      </c>
      <c r="M810" s="190">
        <f t="shared" si="103"/>
        <v>6.9184000000015731</v>
      </c>
      <c r="N810" s="190">
        <f t="shared" si="104"/>
        <v>0.60160000000013691</v>
      </c>
      <c r="O810" s="191">
        <f t="shared" si="105"/>
        <v>0.43240000000009804</v>
      </c>
      <c r="P810" s="192">
        <f t="shared" si="105"/>
        <v>3.7600000000008627E-2</v>
      </c>
    </row>
    <row r="811" spans="1:16" x14ac:dyDescent="0.3">
      <c r="A811" s="184" t="s">
        <v>129</v>
      </c>
      <c r="B811" s="185">
        <v>314.31</v>
      </c>
      <c r="C811" s="185">
        <v>314.32</v>
      </c>
      <c r="D811" s="185">
        <f t="shared" si="99"/>
        <v>9.9999999999909051E-3</v>
      </c>
      <c r="E811" s="186">
        <v>5640</v>
      </c>
      <c r="F811" s="186">
        <v>35</v>
      </c>
      <c r="G811" s="187">
        <v>0.08</v>
      </c>
      <c r="H811" s="188">
        <f t="shared" si="100"/>
        <v>1.2971999999988202</v>
      </c>
      <c r="I811" s="188">
        <f t="shared" si="101"/>
        <v>0.1127999999998974</v>
      </c>
      <c r="J811" s="189" t="s">
        <v>174</v>
      </c>
      <c r="K811" s="189">
        <f t="shared" si="98"/>
        <v>2.5</v>
      </c>
      <c r="L811" s="189">
        <f t="shared" si="102"/>
        <v>37.5</v>
      </c>
      <c r="M811" s="190">
        <f t="shared" si="103"/>
        <v>1.3836799999987417</v>
      </c>
      <c r="N811" s="190">
        <f t="shared" si="104"/>
        <v>0.12031999999989057</v>
      </c>
      <c r="O811" s="191">
        <f t="shared" si="105"/>
        <v>8.6479999999921509E-2</v>
      </c>
      <c r="P811" s="192">
        <f t="shared" si="105"/>
        <v>7.519999999993171E-3</v>
      </c>
    </row>
    <row r="812" spans="1:16" x14ac:dyDescent="0.3">
      <c r="A812" s="184" t="s">
        <v>129</v>
      </c>
      <c r="B812" s="185">
        <v>314.32</v>
      </c>
      <c r="C812" s="185">
        <v>314.35000000000002</v>
      </c>
      <c r="D812" s="185">
        <f t="shared" si="99"/>
        <v>3.0000000000029559E-2</v>
      </c>
      <c r="E812" s="186">
        <v>5640</v>
      </c>
      <c r="F812" s="186">
        <v>35</v>
      </c>
      <c r="G812" s="187">
        <v>0.08</v>
      </c>
      <c r="H812" s="188">
        <f t="shared" si="100"/>
        <v>3.8916000000038347</v>
      </c>
      <c r="I812" s="188">
        <f t="shared" si="101"/>
        <v>0.33840000000033343</v>
      </c>
      <c r="J812" s="189" t="s">
        <v>174</v>
      </c>
      <c r="K812" s="189">
        <f t="shared" si="98"/>
        <v>2.5</v>
      </c>
      <c r="L812" s="189">
        <f t="shared" si="102"/>
        <v>37.5</v>
      </c>
      <c r="M812" s="190">
        <f t="shared" si="103"/>
        <v>4.1510400000040901</v>
      </c>
      <c r="N812" s="190">
        <f t="shared" si="104"/>
        <v>0.36096000000035566</v>
      </c>
      <c r="O812" s="191">
        <f t="shared" si="105"/>
        <v>0.25944000000025547</v>
      </c>
      <c r="P812" s="192">
        <f t="shared" si="105"/>
        <v>2.2560000000022229E-2</v>
      </c>
    </row>
    <row r="813" spans="1:16" x14ac:dyDescent="0.3">
      <c r="A813" s="184" t="s">
        <v>129</v>
      </c>
      <c r="B813" s="185">
        <v>314.35000000000002</v>
      </c>
      <c r="C813" s="185">
        <v>314.37</v>
      </c>
      <c r="D813" s="185">
        <f t="shared" si="99"/>
        <v>1.999999999998181E-2</v>
      </c>
      <c r="E813" s="186">
        <v>5640</v>
      </c>
      <c r="F813" s="186">
        <v>35</v>
      </c>
      <c r="G813" s="187">
        <v>0.08</v>
      </c>
      <c r="H813" s="188">
        <f t="shared" si="100"/>
        <v>2.5943999999976404</v>
      </c>
      <c r="I813" s="188">
        <f t="shared" si="101"/>
        <v>0.2255999999997948</v>
      </c>
      <c r="J813" s="189" t="s">
        <v>174</v>
      </c>
      <c r="K813" s="189">
        <f t="shared" si="98"/>
        <v>2.5</v>
      </c>
      <c r="L813" s="189">
        <f t="shared" si="102"/>
        <v>37.5</v>
      </c>
      <c r="M813" s="190">
        <f t="shared" si="103"/>
        <v>2.7673599999974834</v>
      </c>
      <c r="N813" s="190">
        <f t="shared" si="104"/>
        <v>0.24063999999978114</v>
      </c>
      <c r="O813" s="191">
        <f t="shared" si="105"/>
        <v>0.17295999999984302</v>
      </c>
      <c r="P813" s="192">
        <f t="shared" si="105"/>
        <v>1.5039999999986342E-2</v>
      </c>
    </row>
    <row r="814" spans="1:16" x14ac:dyDescent="0.3">
      <c r="A814" s="184" t="s">
        <v>129</v>
      </c>
      <c r="B814" s="185">
        <v>314.37</v>
      </c>
      <c r="C814" s="185">
        <v>314.42</v>
      </c>
      <c r="D814" s="185">
        <f t="shared" si="99"/>
        <v>5.0000000000011369E-2</v>
      </c>
      <c r="E814" s="186">
        <v>5580</v>
      </c>
      <c r="F814" s="186">
        <v>35</v>
      </c>
      <c r="G814" s="187">
        <v>0.08</v>
      </c>
      <c r="H814" s="188">
        <f t="shared" si="100"/>
        <v>6.41700000000146</v>
      </c>
      <c r="I814" s="188">
        <f t="shared" si="101"/>
        <v>0.55800000000012695</v>
      </c>
      <c r="J814" s="189" t="s">
        <v>174</v>
      </c>
      <c r="K814" s="189">
        <f t="shared" si="98"/>
        <v>2.5</v>
      </c>
      <c r="L814" s="189">
        <f t="shared" si="102"/>
        <v>37.5</v>
      </c>
      <c r="M814" s="190">
        <f t="shared" si="103"/>
        <v>6.8448000000015572</v>
      </c>
      <c r="N814" s="190">
        <f t="shared" si="104"/>
        <v>0.5952000000001354</v>
      </c>
      <c r="O814" s="191">
        <f t="shared" si="105"/>
        <v>0.42780000000009721</v>
      </c>
      <c r="P814" s="192">
        <f t="shared" si="105"/>
        <v>3.7200000000008449E-2</v>
      </c>
    </row>
    <row r="815" spans="1:16" x14ac:dyDescent="0.3">
      <c r="A815" s="184" t="s">
        <v>129</v>
      </c>
      <c r="B815" s="185">
        <v>314.42</v>
      </c>
      <c r="C815" s="185">
        <v>314.43</v>
      </c>
      <c r="D815" s="185">
        <f t="shared" si="99"/>
        <v>9.9999999999909051E-3</v>
      </c>
      <c r="E815" s="186">
        <v>4900</v>
      </c>
      <c r="F815" s="186">
        <v>35</v>
      </c>
      <c r="G815" s="187">
        <v>0.08</v>
      </c>
      <c r="H815" s="188">
        <f t="shared" si="100"/>
        <v>1.126999999998975</v>
      </c>
      <c r="I815" s="188">
        <f t="shared" si="101"/>
        <v>9.7999999999910867E-2</v>
      </c>
      <c r="J815" s="189" t="s">
        <v>174</v>
      </c>
      <c r="K815" s="189">
        <f t="shared" ref="K815:K878" si="106">VLOOKUP(J815,SD,2,FALSE)</f>
        <v>2.5</v>
      </c>
      <c r="L815" s="189">
        <f t="shared" si="102"/>
        <v>37.5</v>
      </c>
      <c r="M815" s="190">
        <f t="shared" si="103"/>
        <v>1.2021333333322399</v>
      </c>
      <c r="N815" s="190">
        <f t="shared" si="104"/>
        <v>0.10453333333323826</v>
      </c>
      <c r="O815" s="191">
        <f t="shared" si="105"/>
        <v>7.5133333333264885E-2</v>
      </c>
      <c r="P815" s="192">
        <f t="shared" si="105"/>
        <v>6.5333333333273957E-3</v>
      </c>
    </row>
    <row r="816" spans="1:16" x14ac:dyDescent="0.3">
      <c r="A816" s="184" t="s">
        <v>129</v>
      </c>
      <c r="B816" s="185">
        <v>314.43</v>
      </c>
      <c r="C816" s="185">
        <v>314.52999999999997</v>
      </c>
      <c r="D816" s="185">
        <f t="shared" si="99"/>
        <v>9.9999999999965894E-2</v>
      </c>
      <c r="E816" s="186">
        <v>4900</v>
      </c>
      <c r="F816" s="186">
        <v>35</v>
      </c>
      <c r="G816" s="187">
        <v>0.08</v>
      </c>
      <c r="H816" s="188">
        <f t="shared" si="100"/>
        <v>11.269999999996156</v>
      </c>
      <c r="I816" s="188">
        <f t="shared" si="101"/>
        <v>0.97999999999966581</v>
      </c>
      <c r="J816" s="189" t="s">
        <v>174</v>
      </c>
      <c r="K816" s="189">
        <f t="shared" si="106"/>
        <v>2.5</v>
      </c>
      <c r="L816" s="189">
        <f t="shared" si="102"/>
        <v>37.5</v>
      </c>
      <c r="M816" s="190">
        <f t="shared" si="103"/>
        <v>12.021333333329233</v>
      </c>
      <c r="N816" s="190">
        <f t="shared" si="104"/>
        <v>1.0453333333329768</v>
      </c>
      <c r="O816" s="191">
        <f t="shared" si="105"/>
        <v>0.75133333333307739</v>
      </c>
      <c r="P816" s="192">
        <f t="shared" si="105"/>
        <v>6.5333333333311039E-2</v>
      </c>
    </row>
    <row r="817" spans="1:16" x14ac:dyDescent="0.3">
      <c r="A817" s="184" t="s">
        <v>129</v>
      </c>
      <c r="B817" s="185">
        <v>314.52999999999997</v>
      </c>
      <c r="C817" s="185">
        <v>314.58999999999997</v>
      </c>
      <c r="D817" s="185">
        <f t="shared" si="99"/>
        <v>6.0000000000002274E-2</v>
      </c>
      <c r="E817" s="186">
        <v>5180</v>
      </c>
      <c r="F817" s="186">
        <v>35</v>
      </c>
      <c r="G817" s="187">
        <v>0.08</v>
      </c>
      <c r="H817" s="188">
        <f t="shared" si="100"/>
        <v>7.1484000000002705</v>
      </c>
      <c r="I817" s="188">
        <f t="shared" si="101"/>
        <v>0.62160000000002358</v>
      </c>
      <c r="J817" s="189" t="s">
        <v>174</v>
      </c>
      <c r="K817" s="189">
        <f t="shared" si="106"/>
        <v>2.5</v>
      </c>
      <c r="L817" s="189">
        <f t="shared" si="102"/>
        <v>37.5</v>
      </c>
      <c r="M817" s="190">
        <f t="shared" si="103"/>
        <v>7.6249600000002893</v>
      </c>
      <c r="N817" s="190">
        <f t="shared" si="104"/>
        <v>0.66304000000002516</v>
      </c>
      <c r="O817" s="191">
        <f t="shared" si="105"/>
        <v>0.47656000000001875</v>
      </c>
      <c r="P817" s="192">
        <f t="shared" si="105"/>
        <v>4.1440000000001587E-2</v>
      </c>
    </row>
    <row r="818" spans="1:16" x14ac:dyDescent="0.3">
      <c r="A818" s="184" t="s">
        <v>129</v>
      </c>
      <c r="B818" s="185">
        <v>314.58999999999997</v>
      </c>
      <c r="C818" s="185">
        <v>314.66000000000003</v>
      </c>
      <c r="D818" s="185">
        <f t="shared" si="99"/>
        <v>7.0000000000050022E-2</v>
      </c>
      <c r="E818" s="186">
        <v>5180</v>
      </c>
      <c r="F818" s="186">
        <v>35</v>
      </c>
      <c r="G818" s="187">
        <v>0.08</v>
      </c>
      <c r="H818" s="188">
        <f t="shared" si="100"/>
        <v>8.33980000000596</v>
      </c>
      <c r="I818" s="188">
        <f t="shared" si="101"/>
        <v>0.72520000000051821</v>
      </c>
      <c r="J818" s="189" t="s">
        <v>174</v>
      </c>
      <c r="K818" s="189">
        <f t="shared" si="106"/>
        <v>2.5</v>
      </c>
      <c r="L818" s="189">
        <f t="shared" si="102"/>
        <v>37.5</v>
      </c>
      <c r="M818" s="190">
        <f t="shared" si="103"/>
        <v>8.8957866666730236</v>
      </c>
      <c r="N818" s="190">
        <f t="shared" si="104"/>
        <v>0.7735466666672195</v>
      </c>
      <c r="O818" s="191">
        <f t="shared" si="105"/>
        <v>0.55598666666706364</v>
      </c>
      <c r="P818" s="192">
        <f t="shared" si="105"/>
        <v>4.8346666666701288E-2</v>
      </c>
    </row>
    <row r="819" spans="1:16" x14ac:dyDescent="0.3">
      <c r="A819" s="184" t="s">
        <v>129</v>
      </c>
      <c r="B819" s="185">
        <v>314.66000000000003</v>
      </c>
      <c r="C819" s="185">
        <v>314.77</v>
      </c>
      <c r="D819" s="185">
        <f t="shared" si="99"/>
        <v>0.1099999999999568</v>
      </c>
      <c r="E819" s="186">
        <v>4754</v>
      </c>
      <c r="F819" s="186">
        <v>35</v>
      </c>
      <c r="G819" s="187">
        <v>0.08</v>
      </c>
      <c r="H819" s="188">
        <f t="shared" si="100"/>
        <v>12.027619999995277</v>
      </c>
      <c r="I819" s="188">
        <f t="shared" si="101"/>
        <v>1.0458799999995894</v>
      </c>
      <c r="J819" s="189" t="s">
        <v>174</v>
      </c>
      <c r="K819" s="189">
        <f t="shared" si="106"/>
        <v>2.5</v>
      </c>
      <c r="L819" s="189">
        <f t="shared" si="102"/>
        <v>37.5</v>
      </c>
      <c r="M819" s="190">
        <f t="shared" si="103"/>
        <v>12.829461333328297</v>
      </c>
      <c r="N819" s="190">
        <f t="shared" si="104"/>
        <v>1.1156053333328952</v>
      </c>
      <c r="O819" s="191">
        <f t="shared" si="105"/>
        <v>0.80184133333301943</v>
      </c>
      <c r="P819" s="192">
        <f t="shared" si="105"/>
        <v>6.9725333333305883E-2</v>
      </c>
    </row>
    <row r="820" spans="1:16" x14ac:dyDescent="0.3">
      <c r="A820" s="184" t="s">
        <v>129</v>
      </c>
      <c r="B820" s="185">
        <v>314.77</v>
      </c>
      <c r="C820" s="185">
        <v>314.81</v>
      </c>
      <c r="D820" s="185">
        <f t="shared" si="99"/>
        <v>4.0000000000020464E-2</v>
      </c>
      <c r="E820" s="186">
        <v>4321</v>
      </c>
      <c r="F820" s="186">
        <v>35</v>
      </c>
      <c r="G820" s="187">
        <v>0.08</v>
      </c>
      <c r="H820" s="188">
        <f t="shared" si="100"/>
        <v>3.9753200000020343</v>
      </c>
      <c r="I820" s="188">
        <f t="shared" si="101"/>
        <v>0.34568000000017685</v>
      </c>
      <c r="J820" s="189" t="s">
        <v>174</v>
      </c>
      <c r="K820" s="189">
        <f t="shared" si="106"/>
        <v>2.5</v>
      </c>
      <c r="L820" s="189">
        <f t="shared" si="102"/>
        <v>37.5</v>
      </c>
      <c r="M820" s="190">
        <f t="shared" si="103"/>
        <v>4.2403413333355031</v>
      </c>
      <c r="N820" s="190">
        <f t="shared" si="104"/>
        <v>0.36872533333352198</v>
      </c>
      <c r="O820" s="191">
        <f t="shared" si="105"/>
        <v>0.26502133333346878</v>
      </c>
      <c r="P820" s="192">
        <f t="shared" si="105"/>
        <v>2.304533333334513E-2</v>
      </c>
    </row>
    <row r="821" spans="1:16" x14ac:dyDescent="0.3">
      <c r="A821" s="184" t="s">
        <v>129</v>
      </c>
      <c r="B821" s="185">
        <v>314.81</v>
      </c>
      <c r="C821" s="185">
        <v>314.86</v>
      </c>
      <c r="D821" s="185">
        <f t="shared" si="99"/>
        <v>5.0000000000011369E-2</v>
      </c>
      <c r="E821" s="186">
        <v>4321</v>
      </c>
      <c r="F821" s="186">
        <v>35</v>
      </c>
      <c r="G821" s="187">
        <v>0.08</v>
      </c>
      <c r="H821" s="188">
        <f t="shared" si="100"/>
        <v>4.9691500000011306</v>
      </c>
      <c r="I821" s="188">
        <f t="shared" si="101"/>
        <v>0.43210000000009829</v>
      </c>
      <c r="J821" s="189" t="s">
        <v>174</v>
      </c>
      <c r="K821" s="189">
        <f t="shared" si="106"/>
        <v>2.5</v>
      </c>
      <c r="L821" s="189">
        <f t="shared" si="102"/>
        <v>37.5</v>
      </c>
      <c r="M821" s="190">
        <f t="shared" si="103"/>
        <v>5.3004266666678719</v>
      </c>
      <c r="N821" s="190">
        <f t="shared" si="104"/>
        <v>0.46090666666677149</v>
      </c>
      <c r="O821" s="191">
        <f t="shared" si="105"/>
        <v>0.33127666666674127</v>
      </c>
      <c r="P821" s="192">
        <f t="shared" si="105"/>
        <v>2.8806666666673197E-2</v>
      </c>
    </row>
    <row r="822" spans="1:16" x14ac:dyDescent="0.3">
      <c r="A822" s="184" t="s">
        <v>129</v>
      </c>
      <c r="B822" s="185">
        <v>314.86</v>
      </c>
      <c r="C822" s="185">
        <v>314.92</v>
      </c>
      <c r="D822" s="185">
        <f t="shared" si="99"/>
        <v>6.0000000000002274E-2</v>
      </c>
      <c r="E822" s="186">
        <v>4321</v>
      </c>
      <c r="F822" s="186">
        <v>35</v>
      </c>
      <c r="G822" s="187">
        <v>0.08</v>
      </c>
      <c r="H822" s="188">
        <f t="shared" si="100"/>
        <v>5.9629800000002264</v>
      </c>
      <c r="I822" s="188">
        <f t="shared" si="101"/>
        <v>0.51852000000001963</v>
      </c>
      <c r="J822" s="189" t="s">
        <v>174</v>
      </c>
      <c r="K822" s="189">
        <f t="shared" si="106"/>
        <v>2.5</v>
      </c>
      <c r="L822" s="189">
        <f t="shared" si="102"/>
        <v>37.5</v>
      </c>
      <c r="M822" s="190">
        <f t="shared" si="103"/>
        <v>6.3605120000002415</v>
      </c>
      <c r="N822" s="190">
        <f t="shared" si="104"/>
        <v>0.5530880000000209</v>
      </c>
      <c r="O822" s="191">
        <f t="shared" si="105"/>
        <v>0.3975320000000151</v>
      </c>
      <c r="P822" s="192">
        <f t="shared" si="105"/>
        <v>3.4568000000001264E-2</v>
      </c>
    </row>
    <row r="823" spans="1:16" x14ac:dyDescent="0.3">
      <c r="A823" s="184" t="s">
        <v>129</v>
      </c>
      <c r="B823" s="185">
        <v>314.92</v>
      </c>
      <c r="C823" s="185">
        <v>315.07</v>
      </c>
      <c r="D823" s="185">
        <f t="shared" si="99"/>
        <v>0.14999999999997726</v>
      </c>
      <c r="E823" s="186">
        <v>4337</v>
      </c>
      <c r="F823" s="186">
        <v>35</v>
      </c>
      <c r="G823" s="187">
        <v>0.08</v>
      </c>
      <c r="H823" s="188">
        <f t="shared" si="100"/>
        <v>14.962649999997732</v>
      </c>
      <c r="I823" s="188">
        <f t="shared" si="101"/>
        <v>1.3010999999998027</v>
      </c>
      <c r="J823" s="189" t="s">
        <v>174</v>
      </c>
      <c r="K823" s="189">
        <f t="shared" si="106"/>
        <v>2.5</v>
      </c>
      <c r="L823" s="189">
        <f t="shared" si="102"/>
        <v>37.5</v>
      </c>
      <c r="M823" s="190">
        <f t="shared" si="103"/>
        <v>15.960159999997581</v>
      </c>
      <c r="N823" s="190">
        <f t="shared" si="104"/>
        <v>1.3878399999997897</v>
      </c>
      <c r="O823" s="191">
        <f t="shared" si="105"/>
        <v>0.99750999999984913</v>
      </c>
      <c r="P823" s="192">
        <f t="shared" si="105"/>
        <v>8.6739999999986939E-2</v>
      </c>
    </row>
    <row r="824" spans="1:16" x14ac:dyDescent="0.3">
      <c r="A824" s="184" t="s">
        <v>129</v>
      </c>
      <c r="B824" s="185">
        <v>315.07</v>
      </c>
      <c r="C824" s="185">
        <v>315.14999999999998</v>
      </c>
      <c r="D824" s="185">
        <f t="shared" si="99"/>
        <v>7.9999999999984084E-2</v>
      </c>
      <c r="E824" s="186">
        <v>4221</v>
      </c>
      <c r="F824" s="186">
        <v>35</v>
      </c>
      <c r="G824" s="187">
        <v>0.08</v>
      </c>
      <c r="H824" s="188">
        <f t="shared" si="100"/>
        <v>7.7666399999984552</v>
      </c>
      <c r="I824" s="188">
        <f t="shared" si="101"/>
        <v>0.67535999999986562</v>
      </c>
      <c r="J824" s="189" t="s">
        <v>174</v>
      </c>
      <c r="K824" s="189">
        <f t="shared" si="106"/>
        <v>2.5</v>
      </c>
      <c r="L824" s="189">
        <f t="shared" si="102"/>
        <v>37.5</v>
      </c>
      <c r="M824" s="190">
        <f t="shared" si="103"/>
        <v>8.2844159999983518</v>
      </c>
      <c r="N824" s="190">
        <f t="shared" si="104"/>
        <v>0.72038399999985669</v>
      </c>
      <c r="O824" s="191">
        <f t="shared" si="105"/>
        <v>0.51777599999989654</v>
      </c>
      <c r="P824" s="192">
        <f t="shared" si="105"/>
        <v>4.5023999999991071E-2</v>
      </c>
    </row>
    <row r="825" spans="1:16" x14ac:dyDescent="0.3">
      <c r="A825" s="184" t="s">
        <v>129</v>
      </c>
      <c r="B825" s="185">
        <v>315.14999999999998</v>
      </c>
      <c r="C825" s="185">
        <v>315.19</v>
      </c>
      <c r="D825" s="185">
        <f t="shared" si="99"/>
        <v>4.0000000000020464E-2</v>
      </c>
      <c r="E825" s="186">
        <v>4180</v>
      </c>
      <c r="F825" s="186">
        <v>35</v>
      </c>
      <c r="G825" s="187">
        <v>0.08</v>
      </c>
      <c r="H825" s="188">
        <f t="shared" si="100"/>
        <v>3.8456000000019679</v>
      </c>
      <c r="I825" s="188">
        <f t="shared" si="101"/>
        <v>0.33440000000017112</v>
      </c>
      <c r="J825" s="189" t="s">
        <v>174</v>
      </c>
      <c r="K825" s="189">
        <f t="shared" si="106"/>
        <v>2.5</v>
      </c>
      <c r="L825" s="189">
        <f t="shared" si="102"/>
        <v>37.5</v>
      </c>
      <c r="M825" s="190">
        <f t="shared" si="103"/>
        <v>4.1019733333354322</v>
      </c>
      <c r="N825" s="190">
        <f t="shared" si="104"/>
        <v>0.35669333333351583</v>
      </c>
      <c r="O825" s="191">
        <f t="shared" si="105"/>
        <v>0.25637333333346435</v>
      </c>
      <c r="P825" s="192">
        <f t="shared" si="105"/>
        <v>2.2293333333344711E-2</v>
      </c>
    </row>
    <row r="826" spans="1:16" x14ac:dyDescent="0.3">
      <c r="A826" s="184" t="s">
        <v>129</v>
      </c>
      <c r="B826" s="185">
        <v>315.19</v>
      </c>
      <c r="C826" s="185">
        <v>315.20299999999997</v>
      </c>
      <c r="D826" s="185">
        <f t="shared" si="99"/>
        <v>1.2999999999976808E-2</v>
      </c>
      <c r="E826" s="186">
        <v>4180</v>
      </c>
      <c r="F826" s="186">
        <v>35</v>
      </c>
      <c r="G826" s="187">
        <v>0.08</v>
      </c>
      <c r="H826" s="188">
        <f t="shared" si="100"/>
        <v>1.2498199999977704</v>
      </c>
      <c r="I826" s="188">
        <f t="shared" si="101"/>
        <v>0.10867999999980611</v>
      </c>
      <c r="J826" s="189" t="s">
        <v>174</v>
      </c>
      <c r="K826" s="189">
        <f t="shared" si="106"/>
        <v>2.5</v>
      </c>
      <c r="L826" s="189">
        <f t="shared" si="102"/>
        <v>37.5</v>
      </c>
      <c r="M826" s="190">
        <f t="shared" si="103"/>
        <v>1.333141333330955</v>
      </c>
      <c r="N826" s="190">
        <f t="shared" si="104"/>
        <v>0.11592533333312652</v>
      </c>
      <c r="O826" s="191">
        <f t="shared" si="105"/>
        <v>8.3321333333184588E-2</v>
      </c>
      <c r="P826" s="192">
        <f t="shared" si="105"/>
        <v>7.2453333333204056E-3</v>
      </c>
    </row>
    <row r="827" spans="1:16" x14ac:dyDescent="0.3">
      <c r="A827" s="184" t="s">
        <v>129</v>
      </c>
      <c r="B827" s="185">
        <v>315.20299999999997</v>
      </c>
      <c r="C827" s="185">
        <v>315.23</v>
      </c>
      <c r="D827" s="185">
        <f t="shared" si="99"/>
        <v>2.7000000000043656E-2</v>
      </c>
      <c r="E827" s="186">
        <v>4180</v>
      </c>
      <c r="F827" s="186">
        <v>35</v>
      </c>
      <c r="G827" s="187">
        <v>0.08</v>
      </c>
      <c r="H827" s="188">
        <f t="shared" si="100"/>
        <v>2.5957800000041975</v>
      </c>
      <c r="I827" s="188">
        <f t="shared" si="101"/>
        <v>0.22572000000036496</v>
      </c>
      <c r="J827" s="189" t="s">
        <v>174</v>
      </c>
      <c r="K827" s="189">
        <f t="shared" si="106"/>
        <v>2.5</v>
      </c>
      <c r="L827" s="189">
        <f t="shared" si="102"/>
        <v>37.5</v>
      </c>
      <c r="M827" s="190">
        <f t="shared" si="103"/>
        <v>2.768832000004477</v>
      </c>
      <c r="N827" s="190">
        <f t="shared" si="104"/>
        <v>0.24076800000038928</v>
      </c>
      <c r="O827" s="191">
        <f t="shared" si="105"/>
        <v>0.17305200000027954</v>
      </c>
      <c r="P827" s="192">
        <f t="shared" si="105"/>
        <v>1.504800000002432E-2</v>
      </c>
    </row>
    <row r="828" spans="1:16" x14ac:dyDescent="0.3">
      <c r="A828" s="184" t="s">
        <v>129</v>
      </c>
      <c r="B828" s="185">
        <v>315.23</v>
      </c>
      <c r="C828" s="185">
        <v>315.23899999999998</v>
      </c>
      <c r="D828" s="185">
        <f t="shared" si="99"/>
        <v>8.9999999999577085E-3</v>
      </c>
      <c r="E828" s="186">
        <v>4180</v>
      </c>
      <c r="F828" s="186">
        <v>35</v>
      </c>
      <c r="G828" s="187">
        <v>0.08</v>
      </c>
      <c r="H828" s="188">
        <f t="shared" si="100"/>
        <v>0.86525999999593428</v>
      </c>
      <c r="I828" s="188">
        <f t="shared" si="101"/>
        <v>7.5239999999646451E-2</v>
      </c>
      <c r="J828" s="189" t="s">
        <v>174</v>
      </c>
      <c r="K828" s="189">
        <f t="shared" si="106"/>
        <v>2.5</v>
      </c>
      <c r="L828" s="189">
        <f t="shared" si="102"/>
        <v>37.5</v>
      </c>
      <c r="M828" s="190">
        <f t="shared" si="103"/>
        <v>0.92294399999566323</v>
      </c>
      <c r="N828" s="190">
        <f t="shared" si="104"/>
        <v>8.0255999999622879E-2</v>
      </c>
      <c r="O828" s="191">
        <f t="shared" si="105"/>
        <v>5.7683999999728952E-2</v>
      </c>
      <c r="P828" s="192">
        <f t="shared" si="105"/>
        <v>5.0159999999764282E-3</v>
      </c>
    </row>
    <row r="829" spans="1:16" x14ac:dyDescent="0.3">
      <c r="A829" s="184" t="s">
        <v>129</v>
      </c>
      <c r="B829" s="185">
        <v>315.23899999999998</v>
      </c>
      <c r="C829" s="185">
        <v>315.27</v>
      </c>
      <c r="D829" s="185">
        <f t="shared" si="99"/>
        <v>3.1000000000005912E-2</v>
      </c>
      <c r="E829" s="186">
        <v>4180</v>
      </c>
      <c r="F829" s="186">
        <v>35</v>
      </c>
      <c r="G829" s="187">
        <v>0.08</v>
      </c>
      <c r="H829" s="188">
        <f t="shared" si="100"/>
        <v>2.9803400000005689</v>
      </c>
      <c r="I829" s="188">
        <f t="shared" si="101"/>
        <v>0.25916000000004946</v>
      </c>
      <c r="J829" s="189" t="s">
        <v>174</v>
      </c>
      <c r="K829" s="189">
        <f t="shared" si="106"/>
        <v>2.5</v>
      </c>
      <c r="L829" s="189">
        <f t="shared" si="102"/>
        <v>37.5</v>
      </c>
      <c r="M829" s="190">
        <f t="shared" si="103"/>
        <v>3.1790293333339394</v>
      </c>
      <c r="N829" s="190">
        <f t="shared" si="104"/>
        <v>0.27643733333338605</v>
      </c>
      <c r="O829" s="191">
        <f t="shared" si="105"/>
        <v>0.19868933333337058</v>
      </c>
      <c r="P829" s="192">
        <f t="shared" si="105"/>
        <v>1.7277333333336586E-2</v>
      </c>
    </row>
    <row r="830" spans="1:16" x14ac:dyDescent="0.3">
      <c r="A830" s="184" t="s">
        <v>129</v>
      </c>
      <c r="B830" s="185">
        <v>315.27</v>
      </c>
      <c r="C830" s="185">
        <v>315.27199999999999</v>
      </c>
      <c r="D830" s="185">
        <f t="shared" si="99"/>
        <v>2.0000000000095497E-3</v>
      </c>
      <c r="E830" s="186">
        <v>4180</v>
      </c>
      <c r="F830" s="186">
        <v>35</v>
      </c>
      <c r="G830" s="187">
        <v>0.08</v>
      </c>
      <c r="H830" s="188">
        <f t="shared" si="100"/>
        <v>0.19228000000091811</v>
      </c>
      <c r="I830" s="188">
        <f t="shared" si="101"/>
        <v>1.6720000000079834E-2</v>
      </c>
      <c r="J830" s="189" t="s">
        <v>174</v>
      </c>
      <c r="K830" s="189">
        <f t="shared" si="106"/>
        <v>2.5</v>
      </c>
      <c r="L830" s="189">
        <f t="shared" si="102"/>
        <v>37.5</v>
      </c>
      <c r="M830" s="190">
        <f t="shared" si="103"/>
        <v>0.20509866666764598</v>
      </c>
      <c r="N830" s="190">
        <f t="shared" si="104"/>
        <v>1.7834666666751823E-2</v>
      </c>
      <c r="O830" s="191">
        <f t="shared" si="105"/>
        <v>1.2818666666727874E-2</v>
      </c>
      <c r="P830" s="192">
        <f t="shared" si="105"/>
        <v>1.1146666666719887E-3</v>
      </c>
    </row>
    <row r="831" spans="1:16" x14ac:dyDescent="0.3">
      <c r="A831" s="184" t="s">
        <v>129</v>
      </c>
      <c r="B831" s="185">
        <v>315.27199999999999</v>
      </c>
      <c r="C831" s="185">
        <v>315.28199999999998</v>
      </c>
      <c r="D831" s="185">
        <f t="shared" si="99"/>
        <v>9.9999999999909051E-3</v>
      </c>
      <c r="E831" s="186">
        <v>4180</v>
      </c>
      <c r="F831" s="186">
        <v>35</v>
      </c>
      <c r="G831" s="187">
        <v>0.08</v>
      </c>
      <c r="H831" s="188">
        <f t="shared" si="100"/>
        <v>0.96139999999912573</v>
      </c>
      <c r="I831" s="188">
        <f t="shared" si="101"/>
        <v>8.3599999999923971E-2</v>
      </c>
      <c r="J831" s="189" t="s">
        <v>174</v>
      </c>
      <c r="K831" s="189">
        <f t="shared" si="106"/>
        <v>2.5</v>
      </c>
      <c r="L831" s="189">
        <f t="shared" si="102"/>
        <v>37.5</v>
      </c>
      <c r="M831" s="190">
        <f t="shared" si="103"/>
        <v>1.0254933333324008</v>
      </c>
      <c r="N831" s="190">
        <f t="shared" si="104"/>
        <v>8.9173333333252239E-2</v>
      </c>
      <c r="O831" s="191">
        <f t="shared" si="105"/>
        <v>6.4093333333275049E-2</v>
      </c>
      <c r="P831" s="192">
        <f t="shared" si="105"/>
        <v>5.5733333333282675E-3</v>
      </c>
    </row>
    <row r="832" spans="1:16" x14ac:dyDescent="0.3">
      <c r="A832" s="184" t="s">
        <v>129</v>
      </c>
      <c r="B832" s="185">
        <v>315.28199999999998</v>
      </c>
      <c r="C832" s="185">
        <v>315.29000000000002</v>
      </c>
      <c r="D832" s="185">
        <f t="shared" si="99"/>
        <v>8.0000000000381988E-3</v>
      </c>
      <c r="E832" s="186">
        <v>4180</v>
      </c>
      <c r="F832" s="186">
        <v>35</v>
      </c>
      <c r="G832" s="187">
        <v>0.08</v>
      </c>
      <c r="H832" s="188">
        <f t="shared" si="100"/>
        <v>0.76912000000367242</v>
      </c>
      <c r="I832" s="188">
        <f t="shared" si="101"/>
        <v>6.6880000000319337E-2</v>
      </c>
      <c r="J832" s="189" t="s">
        <v>174</v>
      </c>
      <c r="K832" s="189">
        <f t="shared" si="106"/>
        <v>2.5</v>
      </c>
      <c r="L832" s="189">
        <f t="shared" si="102"/>
        <v>37.5</v>
      </c>
      <c r="M832" s="190">
        <f t="shared" si="103"/>
        <v>0.82039466667058392</v>
      </c>
      <c r="N832" s="190">
        <f t="shared" si="104"/>
        <v>7.1338666667007292E-2</v>
      </c>
      <c r="O832" s="191">
        <f t="shared" si="105"/>
        <v>5.1274666666911495E-2</v>
      </c>
      <c r="P832" s="192">
        <f t="shared" si="105"/>
        <v>4.4586666666879549E-3</v>
      </c>
    </row>
    <row r="833" spans="1:16" x14ac:dyDescent="0.3">
      <c r="A833" s="184" t="s">
        <v>129</v>
      </c>
      <c r="B833" s="185">
        <v>315.29000000000002</v>
      </c>
      <c r="C833" s="185">
        <v>315.29199999999997</v>
      </c>
      <c r="D833" s="185">
        <f t="shared" si="99"/>
        <v>1.9999999999527063E-3</v>
      </c>
      <c r="E833" s="186">
        <v>6630</v>
      </c>
      <c r="F833" s="186">
        <v>35</v>
      </c>
      <c r="G833" s="187">
        <v>0.08</v>
      </c>
      <c r="H833" s="188">
        <f t="shared" si="100"/>
        <v>0.30497999999278819</v>
      </c>
      <c r="I833" s="188">
        <f t="shared" si="101"/>
        <v>2.6519999999372885E-2</v>
      </c>
      <c r="J833" s="189" t="s">
        <v>174</v>
      </c>
      <c r="K833" s="189">
        <f t="shared" si="106"/>
        <v>2.5</v>
      </c>
      <c r="L833" s="189">
        <f t="shared" si="102"/>
        <v>37.5</v>
      </c>
      <c r="M833" s="190">
        <f t="shared" si="103"/>
        <v>0.32531199999230742</v>
      </c>
      <c r="N833" s="190">
        <f t="shared" si="104"/>
        <v>2.8287999999331077E-2</v>
      </c>
      <c r="O833" s="191">
        <f t="shared" si="105"/>
        <v>2.0331999999519235E-2</v>
      </c>
      <c r="P833" s="192">
        <f t="shared" si="105"/>
        <v>1.7679999999581919E-3</v>
      </c>
    </row>
    <row r="834" spans="1:16" x14ac:dyDescent="0.3">
      <c r="A834" s="184" t="s">
        <v>129</v>
      </c>
      <c r="B834" s="185">
        <v>315.29199999999997</v>
      </c>
      <c r="C834" s="185">
        <v>315.31</v>
      </c>
      <c r="D834" s="185">
        <f t="shared" si="99"/>
        <v>1.8000000000029104E-2</v>
      </c>
      <c r="E834" s="186">
        <v>6630</v>
      </c>
      <c r="F834" s="186">
        <v>35</v>
      </c>
      <c r="G834" s="187">
        <v>0.08</v>
      </c>
      <c r="H834" s="188">
        <f t="shared" si="100"/>
        <v>2.744820000004438</v>
      </c>
      <c r="I834" s="188">
        <f t="shared" si="101"/>
        <v>0.23868000000038592</v>
      </c>
      <c r="J834" s="189" t="s">
        <v>174</v>
      </c>
      <c r="K834" s="189">
        <f t="shared" si="106"/>
        <v>2.5</v>
      </c>
      <c r="L834" s="189">
        <f t="shared" si="102"/>
        <v>37.5</v>
      </c>
      <c r="M834" s="190">
        <f t="shared" si="103"/>
        <v>2.9278080000047337</v>
      </c>
      <c r="N834" s="190">
        <f t="shared" si="104"/>
        <v>0.25459200000041166</v>
      </c>
      <c r="O834" s="191">
        <f t="shared" si="105"/>
        <v>0.18298800000029569</v>
      </c>
      <c r="P834" s="192">
        <f t="shared" si="105"/>
        <v>1.5912000000025739E-2</v>
      </c>
    </row>
    <row r="835" spans="1:16" x14ac:dyDescent="0.3">
      <c r="A835" s="184" t="s">
        <v>129</v>
      </c>
      <c r="B835" s="185">
        <v>315.31</v>
      </c>
      <c r="C835" s="185">
        <v>315.31599999999997</v>
      </c>
      <c r="D835" s="185">
        <f t="shared" si="99"/>
        <v>5.9999999999718057E-3</v>
      </c>
      <c r="E835" s="186">
        <v>6350</v>
      </c>
      <c r="F835" s="186">
        <v>35</v>
      </c>
      <c r="G835" s="187">
        <v>0.08</v>
      </c>
      <c r="H835" s="188">
        <f t="shared" si="100"/>
        <v>0.87629999999588226</v>
      </c>
      <c r="I835" s="188">
        <f t="shared" si="101"/>
        <v>7.6199999999641929E-2</v>
      </c>
      <c r="J835" s="189" t="s">
        <v>174</v>
      </c>
      <c r="K835" s="189">
        <f t="shared" si="106"/>
        <v>2.5</v>
      </c>
      <c r="L835" s="189">
        <f t="shared" si="102"/>
        <v>37.5</v>
      </c>
      <c r="M835" s="190">
        <f t="shared" si="103"/>
        <v>0.93471999999560773</v>
      </c>
      <c r="N835" s="190">
        <f t="shared" si="104"/>
        <v>8.1279999999618061E-2</v>
      </c>
      <c r="O835" s="191">
        <f t="shared" si="105"/>
        <v>5.8419999999725469E-2</v>
      </c>
      <c r="P835" s="192">
        <f t="shared" si="105"/>
        <v>5.0799999999761314E-3</v>
      </c>
    </row>
    <row r="836" spans="1:16" x14ac:dyDescent="0.3">
      <c r="A836" s="184" t="s">
        <v>129</v>
      </c>
      <c r="B836" s="185">
        <v>315.31599999999997</v>
      </c>
      <c r="C836" s="185">
        <v>315.32</v>
      </c>
      <c r="D836" s="185">
        <f t="shared" ref="D836:D899" si="107">C836-B836</f>
        <v>4.0000000000190994E-3</v>
      </c>
      <c r="E836" s="186">
        <v>6350</v>
      </c>
      <c r="F836" s="186">
        <v>35</v>
      </c>
      <c r="G836" s="187">
        <v>0.08</v>
      </c>
      <c r="H836" s="188">
        <f t="shared" ref="H836:H899" si="108">(E836*(1-G836)*D836)/(F836+5)</f>
        <v>0.58420000000278949</v>
      </c>
      <c r="I836" s="188">
        <f t="shared" ref="I836:I899" si="109">(D836*G836*E836)/(F836+5)</f>
        <v>5.0800000000242561E-2</v>
      </c>
      <c r="J836" s="189" t="s">
        <v>174</v>
      </c>
      <c r="K836" s="189">
        <f t="shared" si="106"/>
        <v>2.5</v>
      </c>
      <c r="L836" s="189">
        <f t="shared" ref="L836:L899" si="110">IF((F836+5-K836)&lt;25,25,(F836+5-K836))</f>
        <v>37.5</v>
      </c>
      <c r="M836" s="190">
        <f t="shared" ref="M836:M899" si="111">((D836*(1-G836)*E836)/(L836))</f>
        <v>0.62314666666964214</v>
      </c>
      <c r="N836" s="190">
        <f t="shared" ref="N836:N899" si="112">(D836*G836*E836)/(L836)</f>
        <v>5.4186666666925398E-2</v>
      </c>
      <c r="O836" s="191">
        <f t="shared" ref="O836:P875" si="113">M836-H836</f>
        <v>3.8946666666852647E-2</v>
      </c>
      <c r="P836" s="192">
        <f t="shared" si="113"/>
        <v>3.3866666666828374E-3</v>
      </c>
    </row>
    <row r="837" spans="1:16" x14ac:dyDescent="0.3">
      <c r="A837" s="184" t="s">
        <v>129</v>
      </c>
      <c r="B837" s="185">
        <v>315.32</v>
      </c>
      <c r="C837" s="185">
        <v>315.35000000000002</v>
      </c>
      <c r="D837" s="185">
        <f t="shared" si="107"/>
        <v>3.0000000000029559E-2</v>
      </c>
      <c r="E837" s="186">
        <v>6350</v>
      </c>
      <c r="F837" s="186">
        <v>35</v>
      </c>
      <c r="G837" s="187">
        <v>0.08</v>
      </c>
      <c r="H837" s="188">
        <f t="shared" si="108"/>
        <v>4.3815000000043174</v>
      </c>
      <c r="I837" s="188">
        <f t="shared" si="109"/>
        <v>0.38100000000037537</v>
      </c>
      <c r="J837" s="189" t="s">
        <v>174</v>
      </c>
      <c r="K837" s="189">
        <f t="shared" si="106"/>
        <v>2.5</v>
      </c>
      <c r="L837" s="189">
        <f t="shared" si="110"/>
        <v>37.5</v>
      </c>
      <c r="M837" s="190">
        <f t="shared" si="111"/>
        <v>4.6736000000046056</v>
      </c>
      <c r="N837" s="190">
        <f t="shared" si="112"/>
        <v>0.40640000000040044</v>
      </c>
      <c r="O837" s="191">
        <f t="shared" si="113"/>
        <v>0.29210000000028824</v>
      </c>
      <c r="P837" s="192">
        <f t="shared" si="113"/>
        <v>2.5400000000025069E-2</v>
      </c>
    </row>
    <row r="838" spans="1:16" x14ac:dyDescent="0.3">
      <c r="A838" s="184" t="s">
        <v>129</v>
      </c>
      <c r="B838" s="185">
        <v>315.35000000000002</v>
      </c>
      <c r="C838" s="185">
        <v>315.35500000000002</v>
      </c>
      <c r="D838" s="185">
        <f t="shared" si="107"/>
        <v>4.9999999999954525E-3</v>
      </c>
      <c r="E838" s="186">
        <v>6370</v>
      </c>
      <c r="F838" s="186">
        <v>35</v>
      </c>
      <c r="G838" s="187">
        <v>0.08</v>
      </c>
      <c r="H838" s="188">
        <f t="shared" si="108"/>
        <v>0.7325499999993339</v>
      </c>
      <c r="I838" s="188">
        <f t="shared" si="109"/>
        <v>6.3699999999942067E-2</v>
      </c>
      <c r="J838" s="189" t="s">
        <v>174</v>
      </c>
      <c r="K838" s="189">
        <f t="shared" si="106"/>
        <v>2.5</v>
      </c>
      <c r="L838" s="189">
        <f t="shared" si="110"/>
        <v>37.5</v>
      </c>
      <c r="M838" s="190">
        <f t="shared" si="111"/>
        <v>0.78138666666595602</v>
      </c>
      <c r="N838" s="190">
        <f t="shared" si="112"/>
        <v>6.7946666666604871E-2</v>
      </c>
      <c r="O838" s="191">
        <f t="shared" si="113"/>
        <v>4.8836666666622119E-2</v>
      </c>
      <c r="P838" s="192">
        <f t="shared" si="113"/>
        <v>4.2466666666628045E-3</v>
      </c>
    </row>
    <row r="839" spans="1:16" x14ac:dyDescent="0.3">
      <c r="A839" s="184" t="s">
        <v>129</v>
      </c>
      <c r="B839" s="185">
        <v>315.35500000000002</v>
      </c>
      <c r="C839" s="185">
        <v>315.36200000000002</v>
      </c>
      <c r="D839" s="185">
        <f t="shared" si="107"/>
        <v>7.0000000000050022E-3</v>
      </c>
      <c r="E839" s="186">
        <v>6370</v>
      </c>
      <c r="F839" s="186">
        <v>35</v>
      </c>
      <c r="G839" s="187">
        <v>0.08</v>
      </c>
      <c r="H839" s="188">
        <f t="shared" si="108"/>
        <v>1.0255700000007331</v>
      </c>
      <c r="I839" s="188">
        <f t="shared" si="109"/>
        <v>8.9180000000063736E-2</v>
      </c>
      <c r="J839" s="189" t="s">
        <v>174</v>
      </c>
      <c r="K839" s="189">
        <f t="shared" si="106"/>
        <v>2.5</v>
      </c>
      <c r="L839" s="189">
        <f t="shared" si="110"/>
        <v>37.5</v>
      </c>
      <c r="M839" s="190">
        <f t="shared" si="111"/>
        <v>1.0939413333341153</v>
      </c>
      <c r="N839" s="190">
        <f t="shared" si="112"/>
        <v>9.5125333333401327E-2</v>
      </c>
      <c r="O839" s="191">
        <f t="shared" si="113"/>
        <v>6.8371333333382189E-2</v>
      </c>
      <c r="P839" s="192">
        <f t="shared" si="113"/>
        <v>5.9453333333375907E-3</v>
      </c>
    </row>
    <row r="840" spans="1:16" x14ac:dyDescent="0.3">
      <c r="A840" s="184" t="s">
        <v>129</v>
      </c>
      <c r="B840" s="185">
        <v>315.36200000000002</v>
      </c>
      <c r="C840" s="185">
        <v>315.39999999999998</v>
      </c>
      <c r="D840" s="185">
        <f t="shared" si="107"/>
        <v>3.7999999999954071E-2</v>
      </c>
      <c r="E840" s="186">
        <v>6370</v>
      </c>
      <c r="F840" s="186">
        <v>35</v>
      </c>
      <c r="G840" s="187">
        <v>0.08</v>
      </c>
      <c r="H840" s="188">
        <f t="shared" si="108"/>
        <v>5.5673799999932712</v>
      </c>
      <c r="I840" s="188">
        <f t="shared" si="109"/>
        <v>0.48411999999941485</v>
      </c>
      <c r="J840" s="189" t="s">
        <v>174</v>
      </c>
      <c r="K840" s="189">
        <f t="shared" si="106"/>
        <v>2.5</v>
      </c>
      <c r="L840" s="189">
        <f t="shared" si="110"/>
        <v>37.5</v>
      </c>
      <c r="M840" s="190">
        <f t="shared" si="111"/>
        <v>5.9385386666594888</v>
      </c>
      <c r="N840" s="190">
        <f t="shared" si="112"/>
        <v>0.5163946666660425</v>
      </c>
      <c r="O840" s="191">
        <f t="shared" si="113"/>
        <v>0.37115866666621766</v>
      </c>
      <c r="P840" s="192">
        <f t="shared" si="113"/>
        <v>3.2274666666627649E-2</v>
      </c>
    </row>
    <row r="841" spans="1:16" x14ac:dyDescent="0.3">
      <c r="A841" s="184" t="s">
        <v>129</v>
      </c>
      <c r="B841" s="185">
        <v>315.39999999999998</v>
      </c>
      <c r="C841" s="185">
        <v>315.44</v>
      </c>
      <c r="D841" s="185">
        <f t="shared" si="107"/>
        <v>4.0000000000020464E-2</v>
      </c>
      <c r="E841" s="186">
        <v>6380</v>
      </c>
      <c r="F841" s="186">
        <v>35</v>
      </c>
      <c r="G841" s="187">
        <v>0.08</v>
      </c>
      <c r="H841" s="188">
        <f t="shared" si="108"/>
        <v>5.8696000000030031</v>
      </c>
      <c r="I841" s="188">
        <f t="shared" si="109"/>
        <v>0.51040000000026109</v>
      </c>
      <c r="J841" s="189" t="s">
        <v>174</v>
      </c>
      <c r="K841" s="189">
        <f t="shared" si="106"/>
        <v>2.5</v>
      </c>
      <c r="L841" s="189">
        <f t="shared" si="110"/>
        <v>37.5</v>
      </c>
      <c r="M841" s="190">
        <f t="shared" si="111"/>
        <v>6.2609066666698707</v>
      </c>
      <c r="N841" s="190">
        <f t="shared" si="112"/>
        <v>0.54442666666694517</v>
      </c>
      <c r="O841" s="191">
        <f t="shared" si="113"/>
        <v>0.39130666666686764</v>
      </c>
      <c r="P841" s="192">
        <f t="shared" si="113"/>
        <v>3.402666666668408E-2</v>
      </c>
    </row>
    <row r="842" spans="1:16" x14ac:dyDescent="0.3">
      <c r="A842" s="184" t="s">
        <v>129</v>
      </c>
      <c r="B842" s="185">
        <v>315.44</v>
      </c>
      <c r="C842" s="185">
        <v>315.44799999999998</v>
      </c>
      <c r="D842" s="185">
        <f t="shared" si="107"/>
        <v>7.9999999999813554E-3</v>
      </c>
      <c r="E842" s="186">
        <v>6004</v>
      </c>
      <c r="F842" s="186">
        <v>35</v>
      </c>
      <c r="G842" s="187">
        <v>0.08</v>
      </c>
      <c r="H842" s="188">
        <f t="shared" si="108"/>
        <v>1.1047359999974256</v>
      </c>
      <c r="I842" s="188">
        <f t="shared" si="109"/>
        <v>9.606399999977612E-2</v>
      </c>
      <c r="J842" s="189" t="s">
        <v>174</v>
      </c>
      <c r="K842" s="189">
        <f t="shared" si="106"/>
        <v>2.5</v>
      </c>
      <c r="L842" s="189">
        <f t="shared" si="110"/>
        <v>37.5</v>
      </c>
      <c r="M842" s="190">
        <f t="shared" si="111"/>
        <v>1.1783850666639204</v>
      </c>
      <c r="N842" s="190">
        <f t="shared" si="112"/>
        <v>0.10246826666642786</v>
      </c>
      <c r="O842" s="191">
        <f t="shared" si="113"/>
        <v>7.3649066666494845E-2</v>
      </c>
      <c r="P842" s="192">
        <f t="shared" si="113"/>
        <v>6.4042666666517395E-3</v>
      </c>
    </row>
    <row r="843" spans="1:16" x14ac:dyDescent="0.3">
      <c r="A843" s="184" t="s">
        <v>129</v>
      </c>
      <c r="B843" s="185">
        <v>315.44799999999998</v>
      </c>
      <c r="C843" s="185">
        <v>315.47000000000003</v>
      </c>
      <c r="D843" s="185">
        <f t="shared" si="107"/>
        <v>2.2000000000048203E-2</v>
      </c>
      <c r="E843" s="186">
        <v>6004</v>
      </c>
      <c r="F843" s="186">
        <v>35</v>
      </c>
      <c r="G843" s="187">
        <v>0.08</v>
      </c>
      <c r="H843" s="188">
        <f t="shared" si="108"/>
        <v>3.038024000006657</v>
      </c>
      <c r="I843" s="188">
        <f t="shared" si="109"/>
        <v>0.26417600000057884</v>
      </c>
      <c r="J843" s="189" t="s">
        <v>174</v>
      </c>
      <c r="K843" s="189">
        <f t="shared" si="106"/>
        <v>2.5</v>
      </c>
      <c r="L843" s="189">
        <f t="shared" si="110"/>
        <v>37.5</v>
      </c>
      <c r="M843" s="190">
        <f t="shared" si="111"/>
        <v>3.2405589333404334</v>
      </c>
      <c r="N843" s="190">
        <f t="shared" si="112"/>
        <v>0.28178773333395074</v>
      </c>
      <c r="O843" s="191">
        <f t="shared" si="113"/>
        <v>0.20253493333377648</v>
      </c>
      <c r="P843" s="192">
        <f t="shared" si="113"/>
        <v>1.7611733333371904E-2</v>
      </c>
    </row>
    <row r="844" spans="1:16" x14ac:dyDescent="0.3">
      <c r="A844" s="184" t="s">
        <v>129</v>
      </c>
      <c r="B844" s="185">
        <v>315.47000000000003</v>
      </c>
      <c r="C844" s="185">
        <v>315.48</v>
      </c>
      <c r="D844" s="185">
        <f t="shared" si="107"/>
        <v>9.9999999999909051E-3</v>
      </c>
      <c r="E844" s="186">
        <v>5646</v>
      </c>
      <c r="F844" s="186">
        <v>35</v>
      </c>
      <c r="G844" s="187">
        <v>0.08</v>
      </c>
      <c r="H844" s="188">
        <f t="shared" si="108"/>
        <v>1.2985799999988192</v>
      </c>
      <c r="I844" s="188">
        <f t="shared" si="109"/>
        <v>0.1129199999998973</v>
      </c>
      <c r="J844" s="189" t="s">
        <v>174</v>
      </c>
      <c r="K844" s="189">
        <f t="shared" si="106"/>
        <v>2.5</v>
      </c>
      <c r="L844" s="189">
        <f t="shared" si="110"/>
        <v>37.5</v>
      </c>
      <c r="M844" s="190">
        <f t="shared" si="111"/>
        <v>1.3851519999987403</v>
      </c>
      <c r="N844" s="190">
        <f t="shared" si="112"/>
        <v>0.12044799999989046</v>
      </c>
      <c r="O844" s="191">
        <f t="shared" si="113"/>
        <v>8.6571999999921045E-2</v>
      </c>
      <c r="P844" s="192">
        <f t="shared" si="113"/>
        <v>7.5279999999931652E-3</v>
      </c>
    </row>
    <row r="845" spans="1:16" x14ac:dyDescent="0.3">
      <c r="A845" s="184" t="s">
        <v>129</v>
      </c>
      <c r="B845" s="185">
        <v>315.48</v>
      </c>
      <c r="C845" s="185">
        <v>315.49</v>
      </c>
      <c r="D845" s="185">
        <f t="shared" si="107"/>
        <v>9.9999999999909051E-3</v>
      </c>
      <c r="E845" s="186">
        <v>5646</v>
      </c>
      <c r="F845" s="186">
        <v>35</v>
      </c>
      <c r="G845" s="187">
        <v>0.08</v>
      </c>
      <c r="H845" s="188">
        <f t="shared" si="108"/>
        <v>1.2985799999988192</v>
      </c>
      <c r="I845" s="188">
        <f t="shared" si="109"/>
        <v>0.1129199999998973</v>
      </c>
      <c r="J845" s="189" t="s">
        <v>174</v>
      </c>
      <c r="K845" s="189">
        <f t="shared" si="106"/>
        <v>2.5</v>
      </c>
      <c r="L845" s="189">
        <f t="shared" si="110"/>
        <v>37.5</v>
      </c>
      <c r="M845" s="190">
        <f t="shared" si="111"/>
        <v>1.3851519999987403</v>
      </c>
      <c r="N845" s="190">
        <f t="shared" si="112"/>
        <v>0.12044799999989046</v>
      </c>
      <c r="O845" s="191">
        <f t="shared" si="113"/>
        <v>8.6571999999921045E-2</v>
      </c>
      <c r="P845" s="192">
        <f t="shared" si="113"/>
        <v>7.5279999999931652E-3</v>
      </c>
    </row>
    <row r="846" spans="1:16" x14ac:dyDescent="0.3">
      <c r="A846" s="184" t="s">
        <v>129</v>
      </c>
      <c r="B846" s="185">
        <v>315.49</v>
      </c>
      <c r="C846" s="185">
        <v>315.49900000000002</v>
      </c>
      <c r="D846" s="185">
        <f t="shared" si="107"/>
        <v>9.0000000000145519E-3</v>
      </c>
      <c r="E846" s="186">
        <v>5710</v>
      </c>
      <c r="F846" s="186">
        <v>35</v>
      </c>
      <c r="G846" s="187">
        <v>0.08</v>
      </c>
      <c r="H846" s="188">
        <f t="shared" si="108"/>
        <v>1.1819700000019111</v>
      </c>
      <c r="I846" s="188">
        <f t="shared" si="109"/>
        <v>0.10278000000016618</v>
      </c>
      <c r="J846" s="189" t="s">
        <v>174</v>
      </c>
      <c r="K846" s="189">
        <f t="shared" si="106"/>
        <v>2.5</v>
      </c>
      <c r="L846" s="189">
        <f t="shared" si="110"/>
        <v>37.5</v>
      </c>
      <c r="M846" s="190">
        <f t="shared" si="111"/>
        <v>1.2607680000020385</v>
      </c>
      <c r="N846" s="190">
        <f t="shared" si="112"/>
        <v>0.10963200000017727</v>
      </c>
      <c r="O846" s="191">
        <f t="shared" si="113"/>
        <v>7.8798000000127377E-2</v>
      </c>
      <c r="P846" s="192">
        <f t="shared" si="113"/>
        <v>6.8520000000110853E-3</v>
      </c>
    </row>
    <row r="847" spans="1:16" x14ac:dyDescent="0.3">
      <c r="A847" s="184" t="s">
        <v>129</v>
      </c>
      <c r="B847" s="185">
        <v>315.49900000000002</v>
      </c>
      <c r="C847" s="185">
        <v>315.52800000000002</v>
      </c>
      <c r="D847" s="185">
        <f t="shared" si="107"/>
        <v>2.8999999999996362E-2</v>
      </c>
      <c r="E847" s="186">
        <v>5710</v>
      </c>
      <c r="F847" s="186">
        <v>35</v>
      </c>
      <c r="G847" s="187">
        <v>0.08</v>
      </c>
      <c r="H847" s="188">
        <f t="shared" si="108"/>
        <v>3.8085699999995222</v>
      </c>
      <c r="I847" s="188">
        <f t="shared" si="109"/>
        <v>0.33117999999995845</v>
      </c>
      <c r="J847" s="189" t="s">
        <v>174</v>
      </c>
      <c r="K847" s="189">
        <f t="shared" si="106"/>
        <v>2.5</v>
      </c>
      <c r="L847" s="189">
        <f t="shared" si="110"/>
        <v>37.5</v>
      </c>
      <c r="M847" s="190">
        <f t="shared" si="111"/>
        <v>4.0624746666661569</v>
      </c>
      <c r="N847" s="190">
        <f t="shared" si="112"/>
        <v>0.35325866666662237</v>
      </c>
      <c r="O847" s="191">
        <f t="shared" si="113"/>
        <v>0.25390466666663469</v>
      </c>
      <c r="P847" s="192">
        <f t="shared" si="113"/>
        <v>2.2078666666663915E-2</v>
      </c>
    </row>
    <row r="848" spans="1:16" x14ac:dyDescent="0.3">
      <c r="A848" s="184" t="s">
        <v>129</v>
      </c>
      <c r="B848" s="185">
        <v>315.52800000000002</v>
      </c>
      <c r="C848" s="185">
        <v>315.52999999999997</v>
      </c>
      <c r="D848" s="185">
        <f t="shared" si="107"/>
        <v>1.9999999999527063E-3</v>
      </c>
      <c r="E848" s="186">
        <v>5710</v>
      </c>
      <c r="F848" s="186">
        <v>35</v>
      </c>
      <c r="G848" s="187">
        <v>0.08</v>
      </c>
      <c r="H848" s="188">
        <f t="shared" si="108"/>
        <v>0.26265999999378892</v>
      </c>
      <c r="I848" s="188">
        <f t="shared" si="109"/>
        <v>2.2839999999459907E-2</v>
      </c>
      <c r="J848" s="189" t="s">
        <v>174</v>
      </c>
      <c r="K848" s="189">
        <f t="shared" si="106"/>
        <v>2.5</v>
      </c>
      <c r="L848" s="189">
        <f t="shared" si="110"/>
        <v>37.5</v>
      </c>
      <c r="M848" s="190">
        <f t="shared" si="111"/>
        <v>0.28017066666004153</v>
      </c>
      <c r="N848" s="190">
        <f t="shared" si="112"/>
        <v>2.4362666666090566E-2</v>
      </c>
      <c r="O848" s="191">
        <f t="shared" si="113"/>
        <v>1.7510666666252617E-2</v>
      </c>
      <c r="P848" s="192">
        <f t="shared" si="113"/>
        <v>1.5226666666306593E-3</v>
      </c>
    </row>
    <row r="849" spans="1:16" x14ac:dyDescent="0.3">
      <c r="A849" s="184" t="s">
        <v>129</v>
      </c>
      <c r="B849" s="185">
        <v>315.52999999999997</v>
      </c>
      <c r="C849" s="185">
        <v>315.57100000000003</v>
      </c>
      <c r="D849" s="185">
        <f t="shared" si="107"/>
        <v>4.100000000005366E-2</v>
      </c>
      <c r="E849" s="186">
        <v>5710</v>
      </c>
      <c r="F849" s="186">
        <v>35</v>
      </c>
      <c r="G849" s="187">
        <v>0.08</v>
      </c>
      <c r="H849" s="188">
        <f t="shared" si="108"/>
        <v>5.3845300000070475</v>
      </c>
      <c r="I849" s="188">
        <f t="shared" si="109"/>
        <v>0.46822000000061281</v>
      </c>
      <c r="J849" s="189" t="s">
        <v>174</v>
      </c>
      <c r="K849" s="189">
        <f t="shared" si="106"/>
        <v>2.5</v>
      </c>
      <c r="L849" s="189">
        <f t="shared" si="110"/>
        <v>37.5</v>
      </c>
      <c r="M849" s="190">
        <f t="shared" si="111"/>
        <v>5.7434986666741841</v>
      </c>
      <c r="N849" s="190">
        <f t="shared" si="112"/>
        <v>0.49943466666732034</v>
      </c>
      <c r="O849" s="191">
        <f t="shared" si="113"/>
        <v>0.35896866666713656</v>
      </c>
      <c r="P849" s="192">
        <f t="shared" si="113"/>
        <v>3.1214666666707525E-2</v>
      </c>
    </row>
    <row r="850" spans="1:16" x14ac:dyDescent="0.3">
      <c r="A850" s="184" t="s">
        <v>129</v>
      </c>
      <c r="B850" s="185">
        <v>315.57100000000003</v>
      </c>
      <c r="C850" s="185">
        <v>315.58</v>
      </c>
      <c r="D850" s="185">
        <f t="shared" si="107"/>
        <v>8.9999999999577085E-3</v>
      </c>
      <c r="E850" s="186">
        <v>5710</v>
      </c>
      <c r="F850" s="186">
        <v>35</v>
      </c>
      <c r="G850" s="187">
        <v>0.08</v>
      </c>
      <c r="H850" s="188">
        <f t="shared" si="108"/>
        <v>1.1819699999944457</v>
      </c>
      <c r="I850" s="188">
        <f t="shared" si="109"/>
        <v>0.10277999999951704</v>
      </c>
      <c r="J850" s="189" t="s">
        <v>174</v>
      </c>
      <c r="K850" s="189">
        <f t="shared" si="106"/>
        <v>2.5</v>
      </c>
      <c r="L850" s="189">
        <f t="shared" si="110"/>
        <v>37.5</v>
      </c>
      <c r="M850" s="190">
        <f t="shared" si="111"/>
        <v>1.2607679999940757</v>
      </c>
      <c r="N850" s="190">
        <f t="shared" si="112"/>
        <v>0.10963199999948484</v>
      </c>
      <c r="O850" s="191">
        <f t="shared" si="113"/>
        <v>7.8797999999629997E-2</v>
      </c>
      <c r="P850" s="192">
        <f t="shared" si="113"/>
        <v>6.8519999999678005E-3</v>
      </c>
    </row>
    <row r="851" spans="1:16" x14ac:dyDescent="0.3">
      <c r="A851" s="184" t="s">
        <v>129</v>
      </c>
      <c r="B851" s="185">
        <v>315.58</v>
      </c>
      <c r="C851" s="185">
        <v>315.67</v>
      </c>
      <c r="D851" s="185">
        <f t="shared" si="107"/>
        <v>9.0000000000031832E-2</v>
      </c>
      <c r="E851" s="186">
        <v>5710</v>
      </c>
      <c r="F851" s="186">
        <v>35</v>
      </c>
      <c r="G851" s="187">
        <v>0.08</v>
      </c>
      <c r="H851" s="188">
        <f t="shared" si="108"/>
        <v>11.819700000004179</v>
      </c>
      <c r="I851" s="188">
        <f t="shared" si="109"/>
        <v>1.0278000000003635</v>
      </c>
      <c r="J851" s="189" t="s">
        <v>174</v>
      </c>
      <c r="K851" s="189">
        <f t="shared" si="106"/>
        <v>2.5</v>
      </c>
      <c r="L851" s="189">
        <f t="shared" si="110"/>
        <v>37.5</v>
      </c>
      <c r="M851" s="190">
        <f t="shared" si="111"/>
        <v>12.607680000004461</v>
      </c>
      <c r="N851" s="190">
        <f t="shared" si="112"/>
        <v>1.0963200000003877</v>
      </c>
      <c r="O851" s="191">
        <f t="shared" si="113"/>
        <v>0.78798000000028168</v>
      </c>
      <c r="P851" s="192">
        <f t="shared" si="113"/>
        <v>6.8520000000024117E-2</v>
      </c>
    </row>
    <row r="852" spans="1:16" x14ac:dyDescent="0.3">
      <c r="A852" s="184" t="s">
        <v>129</v>
      </c>
      <c r="B852" s="185">
        <v>315.67</v>
      </c>
      <c r="C852" s="185">
        <v>315.68</v>
      </c>
      <c r="D852" s="185">
        <f t="shared" si="107"/>
        <v>9.9999999999909051E-3</v>
      </c>
      <c r="E852" s="186">
        <v>6116</v>
      </c>
      <c r="F852" s="186">
        <v>35</v>
      </c>
      <c r="G852" s="187">
        <v>0.08</v>
      </c>
      <c r="H852" s="188">
        <f t="shared" si="108"/>
        <v>1.4066799999987207</v>
      </c>
      <c r="I852" s="188">
        <f t="shared" si="109"/>
        <v>0.12231999999988877</v>
      </c>
      <c r="J852" s="189" t="s">
        <v>174</v>
      </c>
      <c r="K852" s="189">
        <f t="shared" si="106"/>
        <v>2.5</v>
      </c>
      <c r="L852" s="189">
        <f t="shared" si="110"/>
        <v>37.5</v>
      </c>
      <c r="M852" s="190">
        <f t="shared" si="111"/>
        <v>1.5004586666653021</v>
      </c>
      <c r="N852" s="190">
        <f t="shared" si="112"/>
        <v>0.130474666666548</v>
      </c>
      <c r="O852" s="191">
        <f t="shared" si="113"/>
        <v>9.3778666666581412E-2</v>
      </c>
      <c r="P852" s="192">
        <f t="shared" si="113"/>
        <v>8.1546666666592327E-3</v>
      </c>
    </row>
    <row r="853" spans="1:16" x14ac:dyDescent="0.3">
      <c r="A853" s="184" t="s">
        <v>129</v>
      </c>
      <c r="B853" s="185">
        <v>315.68</v>
      </c>
      <c r="C853" s="185">
        <v>315.69</v>
      </c>
      <c r="D853" s="185">
        <f t="shared" si="107"/>
        <v>9.9999999999909051E-3</v>
      </c>
      <c r="E853" s="186">
        <v>5741</v>
      </c>
      <c r="F853" s="186">
        <v>35</v>
      </c>
      <c r="G853" s="187">
        <v>0.08</v>
      </c>
      <c r="H853" s="188">
        <f t="shared" si="108"/>
        <v>1.3204299999987992</v>
      </c>
      <c r="I853" s="188">
        <f t="shared" si="109"/>
        <v>0.11481999999989559</v>
      </c>
      <c r="J853" s="189" t="s">
        <v>174</v>
      </c>
      <c r="K853" s="189">
        <f t="shared" si="106"/>
        <v>2.5</v>
      </c>
      <c r="L853" s="189">
        <f t="shared" si="110"/>
        <v>37.5</v>
      </c>
      <c r="M853" s="190">
        <f t="shared" si="111"/>
        <v>1.4084586666653858</v>
      </c>
      <c r="N853" s="190">
        <f t="shared" si="112"/>
        <v>0.12247466666655529</v>
      </c>
      <c r="O853" s="191">
        <f t="shared" si="113"/>
        <v>8.8028666666586597E-2</v>
      </c>
      <c r="P853" s="192">
        <f t="shared" si="113"/>
        <v>7.6546666666597041E-3</v>
      </c>
    </row>
    <row r="854" spans="1:16" x14ac:dyDescent="0.3">
      <c r="A854" s="184" t="s">
        <v>129</v>
      </c>
      <c r="B854" s="185">
        <v>315.69</v>
      </c>
      <c r="C854" s="185">
        <v>315.69799999999998</v>
      </c>
      <c r="D854" s="185">
        <f t="shared" si="107"/>
        <v>7.9999999999813554E-3</v>
      </c>
      <c r="E854" s="186">
        <v>5661</v>
      </c>
      <c r="F854" s="186">
        <v>35</v>
      </c>
      <c r="G854" s="187">
        <v>0.08</v>
      </c>
      <c r="H854" s="188">
        <f t="shared" si="108"/>
        <v>1.0416239999975725</v>
      </c>
      <c r="I854" s="188">
        <f t="shared" si="109"/>
        <v>9.0575999999788909E-2</v>
      </c>
      <c r="J854" s="189" t="s">
        <v>174</v>
      </c>
      <c r="K854" s="189">
        <f t="shared" si="106"/>
        <v>2.5</v>
      </c>
      <c r="L854" s="189">
        <f t="shared" si="110"/>
        <v>37.5</v>
      </c>
      <c r="M854" s="190">
        <f t="shared" si="111"/>
        <v>1.1110655999974106</v>
      </c>
      <c r="N854" s="190">
        <f t="shared" si="112"/>
        <v>9.6614399999774836E-2</v>
      </c>
      <c r="O854" s="191">
        <f t="shared" si="113"/>
        <v>6.9441599999838122E-2</v>
      </c>
      <c r="P854" s="192">
        <f t="shared" si="113"/>
        <v>6.0383999999859272E-3</v>
      </c>
    </row>
    <row r="855" spans="1:16" x14ac:dyDescent="0.3">
      <c r="A855" s="184" t="s">
        <v>129</v>
      </c>
      <c r="B855" s="185">
        <v>315.69799999999998</v>
      </c>
      <c r="C855" s="185">
        <v>315.80700000000002</v>
      </c>
      <c r="D855" s="185">
        <f t="shared" si="107"/>
        <v>0.10900000000003729</v>
      </c>
      <c r="E855" s="186">
        <v>5661</v>
      </c>
      <c r="F855" s="186">
        <v>45</v>
      </c>
      <c r="G855" s="187">
        <v>0.08</v>
      </c>
      <c r="H855" s="188">
        <f t="shared" si="108"/>
        <v>11.353701600003882</v>
      </c>
      <c r="I855" s="188">
        <f t="shared" si="109"/>
        <v>0.98727840000033784</v>
      </c>
      <c r="J855" s="189" t="s">
        <v>174</v>
      </c>
      <c r="K855" s="189">
        <f t="shared" si="106"/>
        <v>2.5</v>
      </c>
      <c r="L855" s="189">
        <f t="shared" si="110"/>
        <v>47.5</v>
      </c>
      <c r="M855" s="190">
        <f t="shared" si="111"/>
        <v>11.951264842109353</v>
      </c>
      <c r="N855" s="190">
        <f t="shared" si="112"/>
        <v>1.0392404210529871</v>
      </c>
      <c r="O855" s="191">
        <f t="shared" si="113"/>
        <v>0.59756324210547085</v>
      </c>
      <c r="P855" s="192">
        <f t="shared" si="113"/>
        <v>5.1962021052649243E-2</v>
      </c>
    </row>
    <row r="856" spans="1:16" x14ac:dyDescent="0.3">
      <c r="A856" s="184" t="s">
        <v>129</v>
      </c>
      <c r="B856" s="185">
        <v>315.80700000000002</v>
      </c>
      <c r="C856" s="185">
        <v>315.81</v>
      </c>
      <c r="D856" s="185">
        <f t="shared" si="107"/>
        <v>2.9999999999859028E-3</v>
      </c>
      <c r="E856" s="186">
        <v>5661</v>
      </c>
      <c r="F856" s="186">
        <v>45</v>
      </c>
      <c r="G856" s="187">
        <v>0.08</v>
      </c>
      <c r="H856" s="188">
        <f t="shared" si="108"/>
        <v>0.31248719999853164</v>
      </c>
      <c r="I856" s="188">
        <f t="shared" si="109"/>
        <v>2.7172799999872311E-2</v>
      </c>
      <c r="J856" s="189" t="s">
        <v>174</v>
      </c>
      <c r="K856" s="189">
        <f t="shared" si="106"/>
        <v>2.5</v>
      </c>
      <c r="L856" s="189">
        <f t="shared" si="110"/>
        <v>47.5</v>
      </c>
      <c r="M856" s="190">
        <f t="shared" si="111"/>
        <v>0.32893389473529644</v>
      </c>
      <c r="N856" s="190">
        <f t="shared" si="112"/>
        <v>2.8602947368286644E-2</v>
      </c>
      <c r="O856" s="191">
        <f t="shared" si="113"/>
        <v>1.64466947367648E-2</v>
      </c>
      <c r="P856" s="192">
        <f t="shared" si="113"/>
        <v>1.4301473684143334E-3</v>
      </c>
    </row>
    <row r="857" spans="1:16" x14ac:dyDescent="0.3">
      <c r="A857" s="184" t="s">
        <v>129</v>
      </c>
      <c r="B857" s="185">
        <v>315.81</v>
      </c>
      <c r="C857" s="185">
        <v>315.82100000000003</v>
      </c>
      <c r="D857" s="185">
        <f t="shared" si="107"/>
        <v>1.1000000000024102E-2</v>
      </c>
      <c r="E857" s="186">
        <v>5661</v>
      </c>
      <c r="F857" s="186">
        <v>45</v>
      </c>
      <c r="G857" s="187">
        <v>0.08</v>
      </c>
      <c r="H857" s="188">
        <f t="shared" si="108"/>
        <v>1.1457864000025104</v>
      </c>
      <c r="I857" s="188">
        <f t="shared" si="109"/>
        <v>9.9633600000218314E-2</v>
      </c>
      <c r="J857" s="189" t="s">
        <v>174</v>
      </c>
      <c r="K857" s="189">
        <f t="shared" si="106"/>
        <v>2.5</v>
      </c>
      <c r="L857" s="189">
        <f t="shared" si="110"/>
        <v>47.5</v>
      </c>
      <c r="M857" s="190">
        <f t="shared" si="111"/>
        <v>1.2060909473710637</v>
      </c>
      <c r="N857" s="190">
        <f t="shared" si="112"/>
        <v>0.10487747368444032</v>
      </c>
      <c r="O857" s="191">
        <f t="shared" si="113"/>
        <v>6.0304547368553285E-2</v>
      </c>
      <c r="P857" s="192">
        <f t="shared" si="113"/>
        <v>5.2438736842220085E-3</v>
      </c>
    </row>
    <row r="858" spans="1:16" x14ac:dyDescent="0.3">
      <c r="A858" s="184" t="s">
        <v>129</v>
      </c>
      <c r="B858" s="185">
        <v>315.82100000000003</v>
      </c>
      <c r="C858" s="185">
        <v>315.83999999999997</v>
      </c>
      <c r="D858" s="185">
        <f t="shared" si="107"/>
        <v>1.8999999999948614E-2</v>
      </c>
      <c r="E858" s="186">
        <v>5661</v>
      </c>
      <c r="F858" s="186">
        <v>45</v>
      </c>
      <c r="G858" s="187">
        <v>0.08</v>
      </c>
      <c r="H858" s="188">
        <f t="shared" si="108"/>
        <v>1.9790855999946473</v>
      </c>
      <c r="I858" s="188">
        <f t="shared" si="109"/>
        <v>0.17209439999953458</v>
      </c>
      <c r="J858" s="189" t="s">
        <v>174</v>
      </c>
      <c r="K858" s="189">
        <f t="shared" si="106"/>
        <v>2.5</v>
      </c>
      <c r="L858" s="189">
        <f t="shared" si="110"/>
        <v>47.5</v>
      </c>
      <c r="M858" s="190">
        <f t="shared" si="111"/>
        <v>2.0832479999943661</v>
      </c>
      <c r="N858" s="190">
        <f t="shared" si="112"/>
        <v>0.18115199999951007</v>
      </c>
      <c r="O858" s="191">
        <f t="shared" si="113"/>
        <v>0.10416239999971877</v>
      </c>
      <c r="P858" s="192">
        <f t="shared" si="113"/>
        <v>9.0575999999754908E-3</v>
      </c>
    </row>
    <row r="859" spans="1:16" x14ac:dyDescent="0.3">
      <c r="A859" s="184" t="s">
        <v>129</v>
      </c>
      <c r="B859" s="185">
        <v>315.83999999999997</v>
      </c>
      <c r="C859" s="185">
        <v>315.84399999999999</v>
      </c>
      <c r="D859" s="185">
        <f t="shared" si="107"/>
        <v>4.0000000000190994E-3</v>
      </c>
      <c r="E859" s="186">
        <v>5661</v>
      </c>
      <c r="F859" s="186">
        <v>45</v>
      </c>
      <c r="G859" s="187">
        <v>0.08</v>
      </c>
      <c r="H859" s="188">
        <f t="shared" si="108"/>
        <v>0.41664960000198947</v>
      </c>
      <c r="I859" s="188">
        <f t="shared" si="109"/>
        <v>3.6230400000172996E-2</v>
      </c>
      <c r="J859" s="189" t="s">
        <v>174</v>
      </c>
      <c r="K859" s="189">
        <f t="shared" si="106"/>
        <v>2.5</v>
      </c>
      <c r="L859" s="189">
        <f t="shared" si="110"/>
        <v>47.5</v>
      </c>
      <c r="M859" s="190">
        <f t="shared" si="111"/>
        <v>0.43857852631788363</v>
      </c>
      <c r="N859" s="190">
        <f t="shared" si="112"/>
        <v>3.8137263158076834E-2</v>
      </c>
      <c r="O859" s="191">
        <f t="shared" si="113"/>
        <v>2.1928926315894159E-2</v>
      </c>
      <c r="P859" s="192">
        <f t="shared" si="113"/>
        <v>1.9068631579038375E-3</v>
      </c>
    </row>
    <row r="860" spans="1:16" x14ac:dyDescent="0.3">
      <c r="A860" s="184" t="s">
        <v>129</v>
      </c>
      <c r="B860" s="185">
        <v>315.84399999999999</v>
      </c>
      <c r="C860" s="185">
        <v>315.86</v>
      </c>
      <c r="D860" s="185">
        <f t="shared" si="107"/>
        <v>1.6000000000019554E-2</v>
      </c>
      <c r="E860" s="186">
        <v>5661</v>
      </c>
      <c r="F860" s="186">
        <v>45</v>
      </c>
      <c r="G860" s="187">
        <v>0.08</v>
      </c>
      <c r="H860" s="188">
        <f t="shared" si="108"/>
        <v>1.6665984000020366</v>
      </c>
      <c r="I860" s="188">
        <f t="shared" si="109"/>
        <v>0.14492160000017712</v>
      </c>
      <c r="J860" s="189" t="s">
        <v>174</v>
      </c>
      <c r="K860" s="189">
        <f t="shared" si="106"/>
        <v>2.5</v>
      </c>
      <c r="L860" s="189">
        <f t="shared" si="110"/>
        <v>47.5</v>
      </c>
      <c r="M860" s="190">
        <f t="shared" si="111"/>
        <v>1.7543141052653022</v>
      </c>
      <c r="N860" s="190">
        <f t="shared" si="112"/>
        <v>0.15254905263176538</v>
      </c>
      <c r="O860" s="191">
        <f t="shared" si="113"/>
        <v>8.7715705263265553E-2</v>
      </c>
      <c r="P860" s="192">
        <f t="shared" si="113"/>
        <v>7.6274526315882607E-3</v>
      </c>
    </row>
    <row r="861" spans="1:16" x14ac:dyDescent="0.3">
      <c r="A861" s="184" t="s">
        <v>129</v>
      </c>
      <c r="B861" s="185">
        <v>315.86</v>
      </c>
      <c r="C861" s="185">
        <v>315.88</v>
      </c>
      <c r="D861" s="185">
        <f t="shared" si="107"/>
        <v>1.999999999998181E-2</v>
      </c>
      <c r="E861" s="186">
        <v>5661</v>
      </c>
      <c r="F861" s="186">
        <v>45</v>
      </c>
      <c r="G861" s="187">
        <v>0.08</v>
      </c>
      <c r="H861" s="188">
        <f t="shared" si="108"/>
        <v>2.0832479999981053</v>
      </c>
      <c r="I861" s="188">
        <f t="shared" si="109"/>
        <v>0.18115199999983525</v>
      </c>
      <c r="J861" s="189" t="s">
        <v>174</v>
      </c>
      <c r="K861" s="189">
        <f t="shared" si="106"/>
        <v>2.5</v>
      </c>
      <c r="L861" s="189">
        <f t="shared" si="110"/>
        <v>47.5</v>
      </c>
      <c r="M861" s="190">
        <f t="shared" si="111"/>
        <v>2.192892631576953</v>
      </c>
      <c r="N861" s="190">
        <f t="shared" si="112"/>
        <v>0.19068631578930026</v>
      </c>
      <c r="O861" s="191">
        <f t="shared" si="113"/>
        <v>0.10964463157884774</v>
      </c>
      <c r="P861" s="192">
        <f t="shared" si="113"/>
        <v>9.5343157894650088E-3</v>
      </c>
    </row>
    <row r="862" spans="1:16" x14ac:dyDescent="0.3">
      <c r="A862" s="184" t="s">
        <v>129</v>
      </c>
      <c r="B862" s="185">
        <v>315.88</v>
      </c>
      <c r="C862" s="185">
        <v>315.89</v>
      </c>
      <c r="D862" s="185">
        <f t="shared" si="107"/>
        <v>9.9999999999909051E-3</v>
      </c>
      <c r="E862" s="186">
        <v>5661</v>
      </c>
      <c r="F862" s="186">
        <v>45</v>
      </c>
      <c r="G862" s="187">
        <v>0.08</v>
      </c>
      <c r="H862" s="188">
        <f t="shared" si="108"/>
        <v>1.0416239999990526</v>
      </c>
      <c r="I862" s="188">
        <f t="shared" si="109"/>
        <v>9.0575999999917625E-2</v>
      </c>
      <c r="J862" s="189" t="s">
        <v>174</v>
      </c>
      <c r="K862" s="189">
        <f t="shared" si="106"/>
        <v>2.5</v>
      </c>
      <c r="L862" s="189">
        <f t="shared" si="110"/>
        <v>47.5</v>
      </c>
      <c r="M862" s="190">
        <f t="shared" si="111"/>
        <v>1.0964463157884765</v>
      </c>
      <c r="N862" s="190">
        <f t="shared" si="112"/>
        <v>9.534315789465013E-2</v>
      </c>
      <c r="O862" s="191">
        <f t="shared" si="113"/>
        <v>5.482231578942387E-2</v>
      </c>
      <c r="P862" s="192">
        <f t="shared" si="113"/>
        <v>4.7671578947325044E-3</v>
      </c>
    </row>
    <row r="863" spans="1:16" x14ac:dyDescent="0.3">
      <c r="A863" s="184" t="s">
        <v>129</v>
      </c>
      <c r="B863" s="185">
        <v>315.89</v>
      </c>
      <c r="C863" s="185">
        <v>315.89999999999998</v>
      </c>
      <c r="D863" s="185">
        <f t="shared" si="107"/>
        <v>9.9999999999909051E-3</v>
      </c>
      <c r="E863" s="186">
        <v>5661</v>
      </c>
      <c r="F863" s="186">
        <v>45</v>
      </c>
      <c r="G863" s="187">
        <v>0.08</v>
      </c>
      <c r="H863" s="188">
        <f t="shared" si="108"/>
        <v>1.0416239999990526</v>
      </c>
      <c r="I863" s="188">
        <f t="shared" si="109"/>
        <v>9.0575999999917625E-2</v>
      </c>
      <c r="J863" s="189" t="s">
        <v>173</v>
      </c>
      <c r="K863" s="189">
        <f t="shared" si="106"/>
        <v>5</v>
      </c>
      <c r="L863" s="189">
        <f t="shared" si="110"/>
        <v>45</v>
      </c>
      <c r="M863" s="190">
        <f t="shared" si="111"/>
        <v>1.1573599999989475</v>
      </c>
      <c r="N863" s="190">
        <f t="shared" si="112"/>
        <v>0.10063999999990847</v>
      </c>
      <c r="O863" s="191">
        <f t="shared" si="113"/>
        <v>0.11573599999989481</v>
      </c>
      <c r="P863" s="192">
        <f t="shared" si="113"/>
        <v>1.0063999999990844E-2</v>
      </c>
    </row>
    <row r="864" spans="1:16" x14ac:dyDescent="0.3">
      <c r="A864" s="184" t="s">
        <v>129</v>
      </c>
      <c r="B864" s="185">
        <v>315.89999999999998</v>
      </c>
      <c r="C864" s="185">
        <v>315.92</v>
      </c>
      <c r="D864" s="185">
        <f t="shared" si="107"/>
        <v>2.0000000000038654E-2</v>
      </c>
      <c r="E864" s="186">
        <v>5690</v>
      </c>
      <c r="F864" s="186">
        <v>45</v>
      </c>
      <c r="G864" s="187">
        <v>0.08</v>
      </c>
      <c r="H864" s="188">
        <f t="shared" si="108"/>
        <v>2.0939200000040468</v>
      </c>
      <c r="I864" s="188">
        <f t="shared" si="109"/>
        <v>0.18208000000035188</v>
      </c>
      <c r="J864" s="189" t="s">
        <v>173</v>
      </c>
      <c r="K864" s="189">
        <f t="shared" si="106"/>
        <v>5</v>
      </c>
      <c r="L864" s="189">
        <f t="shared" si="110"/>
        <v>45</v>
      </c>
      <c r="M864" s="190">
        <f t="shared" si="111"/>
        <v>2.3265777777822745</v>
      </c>
      <c r="N864" s="190">
        <f t="shared" si="112"/>
        <v>0.2023111111115021</v>
      </c>
      <c r="O864" s="191">
        <f t="shared" si="113"/>
        <v>0.23265777777822771</v>
      </c>
      <c r="P864" s="192">
        <f t="shared" si="113"/>
        <v>2.0231111111150224E-2</v>
      </c>
    </row>
    <row r="865" spans="1:16" x14ac:dyDescent="0.3">
      <c r="A865" s="184" t="s">
        <v>129</v>
      </c>
      <c r="B865" s="185">
        <v>315.92</v>
      </c>
      <c r="C865" s="185">
        <v>315.93</v>
      </c>
      <c r="D865" s="185">
        <f t="shared" si="107"/>
        <v>9.9999999999909051E-3</v>
      </c>
      <c r="E865" s="186">
        <v>5690</v>
      </c>
      <c r="F865" s="186">
        <v>45</v>
      </c>
      <c r="G865" s="187">
        <v>0.08</v>
      </c>
      <c r="H865" s="188">
        <f t="shared" si="108"/>
        <v>1.0469599999990478</v>
      </c>
      <c r="I865" s="188">
        <f t="shared" si="109"/>
        <v>9.1039999999917201E-2</v>
      </c>
      <c r="J865" s="189" t="s">
        <v>173</v>
      </c>
      <c r="K865" s="189">
        <f t="shared" si="106"/>
        <v>5</v>
      </c>
      <c r="L865" s="189">
        <f t="shared" si="110"/>
        <v>45</v>
      </c>
      <c r="M865" s="190">
        <f t="shared" si="111"/>
        <v>1.163288888887831</v>
      </c>
      <c r="N865" s="190">
        <f t="shared" si="112"/>
        <v>0.10115555555546354</v>
      </c>
      <c r="O865" s="191">
        <f t="shared" si="113"/>
        <v>0.11632888888878323</v>
      </c>
      <c r="P865" s="192">
        <f t="shared" si="113"/>
        <v>1.0115555555546343E-2</v>
      </c>
    </row>
    <row r="866" spans="1:16" x14ac:dyDescent="0.3">
      <c r="A866" s="184" t="s">
        <v>129</v>
      </c>
      <c r="B866" s="185">
        <v>315.93</v>
      </c>
      <c r="C866" s="185">
        <v>315.95999999999998</v>
      </c>
      <c r="D866" s="185">
        <f t="shared" si="107"/>
        <v>2.9999999999972715E-2</v>
      </c>
      <c r="E866" s="186">
        <v>2751</v>
      </c>
      <c r="F866" s="186">
        <v>45</v>
      </c>
      <c r="G866" s="187">
        <v>0.08</v>
      </c>
      <c r="H866" s="188">
        <f t="shared" si="108"/>
        <v>1.518551999998619</v>
      </c>
      <c r="I866" s="188">
        <f t="shared" si="109"/>
        <v>0.1320479999998799</v>
      </c>
      <c r="J866" s="189" t="s">
        <v>173</v>
      </c>
      <c r="K866" s="189">
        <f t="shared" si="106"/>
        <v>5</v>
      </c>
      <c r="L866" s="189">
        <f t="shared" si="110"/>
        <v>45</v>
      </c>
      <c r="M866" s="190">
        <f t="shared" si="111"/>
        <v>1.6872799999984656</v>
      </c>
      <c r="N866" s="190">
        <f t="shared" si="112"/>
        <v>0.14671999999986654</v>
      </c>
      <c r="O866" s="191">
        <f t="shared" si="113"/>
        <v>0.16872799999984656</v>
      </c>
      <c r="P866" s="192">
        <f t="shared" si="113"/>
        <v>1.467199999998664E-2</v>
      </c>
    </row>
    <row r="867" spans="1:16" x14ac:dyDescent="0.3">
      <c r="A867" s="184" t="s">
        <v>129</v>
      </c>
      <c r="B867" s="185">
        <v>315.95999999999998</v>
      </c>
      <c r="C867" s="185">
        <v>315.97000000000003</v>
      </c>
      <c r="D867" s="185">
        <f t="shared" si="107"/>
        <v>1.0000000000047748E-2</v>
      </c>
      <c r="E867" s="186">
        <v>2751</v>
      </c>
      <c r="F867" s="186">
        <v>45</v>
      </c>
      <c r="G867" s="187">
        <v>0.08</v>
      </c>
      <c r="H867" s="188">
        <f t="shared" si="108"/>
        <v>0.50618400000241703</v>
      </c>
      <c r="I867" s="188">
        <f t="shared" si="109"/>
        <v>4.4016000000210172E-2</v>
      </c>
      <c r="J867" s="189" t="s">
        <v>173</v>
      </c>
      <c r="K867" s="189">
        <f t="shared" si="106"/>
        <v>5</v>
      </c>
      <c r="L867" s="189">
        <f t="shared" si="110"/>
        <v>45</v>
      </c>
      <c r="M867" s="190">
        <f t="shared" si="111"/>
        <v>0.56242666666935215</v>
      </c>
      <c r="N867" s="190">
        <f t="shared" si="112"/>
        <v>4.8906666666900189E-2</v>
      </c>
      <c r="O867" s="191">
        <f t="shared" si="113"/>
        <v>5.6242666666935115E-2</v>
      </c>
      <c r="P867" s="192">
        <f t="shared" si="113"/>
        <v>4.8906666666900175E-3</v>
      </c>
    </row>
    <row r="868" spans="1:16" x14ac:dyDescent="0.3">
      <c r="A868" s="184" t="s">
        <v>129</v>
      </c>
      <c r="B868" s="185">
        <v>315.97000000000003</v>
      </c>
      <c r="C868" s="185">
        <v>315.98</v>
      </c>
      <c r="D868" s="185">
        <f t="shared" si="107"/>
        <v>9.9999999999909051E-3</v>
      </c>
      <c r="E868" s="186">
        <v>2751</v>
      </c>
      <c r="F868" s="186">
        <v>45</v>
      </c>
      <c r="G868" s="187">
        <v>0.08</v>
      </c>
      <c r="H868" s="188">
        <f t="shared" si="108"/>
        <v>0.50618399999953967</v>
      </c>
      <c r="I868" s="188">
        <f t="shared" si="109"/>
        <v>4.4015999999959969E-2</v>
      </c>
      <c r="J868" s="189" t="s">
        <v>173</v>
      </c>
      <c r="K868" s="189">
        <f t="shared" si="106"/>
        <v>5</v>
      </c>
      <c r="L868" s="189">
        <f t="shared" si="110"/>
        <v>45</v>
      </c>
      <c r="M868" s="190">
        <f t="shared" si="111"/>
        <v>0.56242666666615515</v>
      </c>
      <c r="N868" s="190">
        <f t="shared" si="112"/>
        <v>4.8906666666622189E-2</v>
      </c>
      <c r="O868" s="191">
        <f t="shared" si="113"/>
        <v>5.6242666666615482E-2</v>
      </c>
      <c r="P868" s="192">
        <f t="shared" si="113"/>
        <v>4.8906666666622203E-3</v>
      </c>
    </row>
    <row r="869" spans="1:16" x14ac:dyDescent="0.3">
      <c r="A869" s="184" t="s">
        <v>129</v>
      </c>
      <c r="B869" s="185">
        <v>315.98</v>
      </c>
      <c r="C869" s="185">
        <v>316</v>
      </c>
      <c r="D869" s="185">
        <f t="shared" si="107"/>
        <v>1.999999999998181E-2</v>
      </c>
      <c r="E869" s="186">
        <v>2919</v>
      </c>
      <c r="F869" s="186">
        <v>45</v>
      </c>
      <c r="G869" s="187">
        <v>0.08</v>
      </c>
      <c r="H869" s="188">
        <f t="shared" si="108"/>
        <v>1.074191999999023</v>
      </c>
      <c r="I869" s="188">
        <f t="shared" si="109"/>
        <v>9.3407999999915059E-2</v>
      </c>
      <c r="J869" s="189" t="s">
        <v>173</v>
      </c>
      <c r="K869" s="189">
        <f t="shared" si="106"/>
        <v>5</v>
      </c>
      <c r="L869" s="189">
        <f t="shared" si="110"/>
        <v>45</v>
      </c>
      <c r="M869" s="190">
        <f t="shared" si="111"/>
        <v>1.1935466666655812</v>
      </c>
      <c r="N869" s="190">
        <f t="shared" si="112"/>
        <v>0.10378666666657228</v>
      </c>
      <c r="O869" s="191">
        <f t="shared" si="113"/>
        <v>0.11935466666655814</v>
      </c>
      <c r="P869" s="192">
        <f t="shared" si="113"/>
        <v>1.0378666666657224E-2</v>
      </c>
    </row>
    <row r="870" spans="1:16" x14ac:dyDescent="0.3">
      <c r="A870" s="184" t="s">
        <v>129</v>
      </c>
      <c r="B870" s="185">
        <v>316</v>
      </c>
      <c r="C870" s="185">
        <v>316.02999999999997</v>
      </c>
      <c r="D870" s="185">
        <f t="shared" si="107"/>
        <v>2.9999999999972715E-2</v>
      </c>
      <c r="E870" s="186">
        <v>3490</v>
      </c>
      <c r="F870" s="186">
        <v>45</v>
      </c>
      <c r="G870" s="187">
        <v>0.08</v>
      </c>
      <c r="H870" s="188">
        <f t="shared" si="108"/>
        <v>1.926479999998248</v>
      </c>
      <c r="I870" s="188">
        <f t="shared" si="109"/>
        <v>0.16751999999984765</v>
      </c>
      <c r="J870" s="189" t="s">
        <v>173</v>
      </c>
      <c r="K870" s="189">
        <f t="shared" si="106"/>
        <v>5</v>
      </c>
      <c r="L870" s="189">
        <f t="shared" si="110"/>
        <v>45</v>
      </c>
      <c r="M870" s="190">
        <f t="shared" si="111"/>
        <v>2.1405333333313865</v>
      </c>
      <c r="N870" s="190">
        <f t="shared" si="112"/>
        <v>0.18613333333316406</v>
      </c>
      <c r="O870" s="191">
        <f t="shared" si="113"/>
        <v>0.21405333333313847</v>
      </c>
      <c r="P870" s="192">
        <f t="shared" si="113"/>
        <v>1.8613333333316412E-2</v>
      </c>
    </row>
    <row r="871" spans="1:16" x14ac:dyDescent="0.3">
      <c r="A871" s="184" t="s">
        <v>129</v>
      </c>
      <c r="B871" s="185">
        <v>316.02999999999997</v>
      </c>
      <c r="C871" s="185">
        <v>316.04000000000002</v>
      </c>
      <c r="D871" s="185">
        <f t="shared" si="107"/>
        <v>1.0000000000047748E-2</v>
      </c>
      <c r="E871" s="186">
        <v>3490</v>
      </c>
      <c r="F871" s="186">
        <v>45</v>
      </c>
      <c r="G871" s="187">
        <v>0.08</v>
      </c>
      <c r="H871" s="188">
        <f t="shared" si="108"/>
        <v>0.64216000000306617</v>
      </c>
      <c r="I871" s="188">
        <f t="shared" si="109"/>
        <v>5.5840000000266628E-2</v>
      </c>
      <c r="J871" s="189" t="s">
        <v>173</v>
      </c>
      <c r="K871" s="189">
        <f t="shared" si="106"/>
        <v>5</v>
      </c>
      <c r="L871" s="189">
        <f t="shared" si="110"/>
        <v>45</v>
      </c>
      <c r="M871" s="190">
        <f t="shared" si="111"/>
        <v>0.71351111111451804</v>
      </c>
      <c r="N871" s="190">
        <f t="shared" si="112"/>
        <v>6.20444444447407E-2</v>
      </c>
      <c r="O871" s="191">
        <f t="shared" si="113"/>
        <v>7.135111111145187E-2</v>
      </c>
      <c r="P871" s="192">
        <f t="shared" si="113"/>
        <v>6.2044444444740721E-3</v>
      </c>
    </row>
    <row r="872" spans="1:16" x14ac:dyDescent="0.3">
      <c r="A872" s="184" t="s">
        <v>129</v>
      </c>
      <c r="B872" s="185">
        <v>316.04000000000002</v>
      </c>
      <c r="C872" s="185">
        <v>316.14</v>
      </c>
      <c r="D872" s="185">
        <f t="shared" si="107"/>
        <v>9.9999999999965894E-2</v>
      </c>
      <c r="E872" s="186">
        <v>6365</v>
      </c>
      <c r="F872" s="186">
        <v>55</v>
      </c>
      <c r="G872" s="187">
        <v>0.08</v>
      </c>
      <c r="H872" s="188">
        <f t="shared" si="108"/>
        <v>9.7596666666633389</v>
      </c>
      <c r="I872" s="188">
        <f t="shared" si="109"/>
        <v>0.84866666666637725</v>
      </c>
      <c r="J872" s="189" t="s">
        <v>173</v>
      </c>
      <c r="K872" s="189">
        <f t="shared" si="106"/>
        <v>5</v>
      </c>
      <c r="L872" s="189">
        <f t="shared" si="110"/>
        <v>55</v>
      </c>
      <c r="M872" s="190">
        <f t="shared" si="111"/>
        <v>10.64690909090546</v>
      </c>
      <c r="N872" s="190">
        <f t="shared" si="112"/>
        <v>0.92581818181786613</v>
      </c>
      <c r="O872" s="191">
        <f t="shared" si="113"/>
        <v>0.88724242424212107</v>
      </c>
      <c r="P872" s="192">
        <f t="shared" si="113"/>
        <v>7.7151515151488881E-2</v>
      </c>
    </row>
    <row r="873" spans="1:16" x14ac:dyDescent="0.3">
      <c r="A873" s="184" t="s">
        <v>129</v>
      </c>
      <c r="B873" s="185">
        <v>316.14</v>
      </c>
      <c r="C873" s="185">
        <v>316.27999999999997</v>
      </c>
      <c r="D873" s="185">
        <f t="shared" si="107"/>
        <v>0.13999999999998636</v>
      </c>
      <c r="E873" s="186">
        <v>6365</v>
      </c>
      <c r="F873" s="186">
        <v>55</v>
      </c>
      <c r="G873" s="187">
        <v>0.08</v>
      </c>
      <c r="H873" s="188">
        <f t="shared" si="108"/>
        <v>13.663533333332001</v>
      </c>
      <c r="I873" s="188">
        <f t="shared" si="109"/>
        <v>1.1881333333332174</v>
      </c>
      <c r="J873" s="189" t="s">
        <v>173</v>
      </c>
      <c r="K873" s="189">
        <f t="shared" si="106"/>
        <v>5</v>
      </c>
      <c r="L873" s="189">
        <f t="shared" si="110"/>
        <v>55</v>
      </c>
      <c r="M873" s="190">
        <f t="shared" si="111"/>
        <v>14.905672727271275</v>
      </c>
      <c r="N873" s="190">
        <f t="shared" si="112"/>
        <v>1.2961454545453281</v>
      </c>
      <c r="O873" s="191">
        <f t="shared" si="113"/>
        <v>1.242139393939274</v>
      </c>
      <c r="P873" s="192">
        <f t="shared" si="113"/>
        <v>0.10801212121211079</v>
      </c>
    </row>
    <row r="874" spans="1:16" x14ac:dyDescent="0.3">
      <c r="A874" s="184" t="s">
        <v>129</v>
      </c>
      <c r="B874" s="185">
        <v>316.27999999999997</v>
      </c>
      <c r="C874" s="185">
        <v>316.48</v>
      </c>
      <c r="D874" s="185">
        <f t="shared" si="107"/>
        <v>0.20000000000004547</v>
      </c>
      <c r="E874" s="186">
        <v>6329</v>
      </c>
      <c r="F874" s="186">
        <v>55</v>
      </c>
      <c r="G874" s="187">
        <v>0.08</v>
      </c>
      <c r="H874" s="188">
        <f t="shared" si="108"/>
        <v>19.40893333333775</v>
      </c>
      <c r="I874" s="188">
        <f t="shared" si="109"/>
        <v>1.6877333333337172</v>
      </c>
      <c r="J874" s="189" t="s">
        <v>173</v>
      </c>
      <c r="K874" s="189">
        <f t="shared" si="106"/>
        <v>5</v>
      </c>
      <c r="L874" s="189">
        <f t="shared" si="110"/>
        <v>55</v>
      </c>
      <c r="M874" s="190">
        <f t="shared" si="111"/>
        <v>21.173381818186634</v>
      </c>
      <c r="N874" s="190">
        <f t="shared" si="112"/>
        <v>1.8411636363640551</v>
      </c>
      <c r="O874" s="191">
        <f t="shared" si="113"/>
        <v>1.7644484848488844</v>
      </c>
      <c r="P874" s="192">
        <f t="shared" si="113"/>
        <v>0.15343030303033789</v>
      </c>
    </row>
    <row r="875" spans="1:16" x14ac:dyDescent="0.3">
      <c r="A875" s="184" t="s">
        <v>129</v>
      </c>
      <c r="B875" s="185">
        <v>316.48</v>
      </c>
      <c r="C875" s="185">
        <v>316.64999999999998</v>
      </c>
      <c r="D875" s="185">
        <f t="shared" si="107"/>
        <v>0.16999999999995907</v>
      </c>
      <c r="E875" s="186">
        <v>6329</v>
      </c>
      <c r="F875" s="186">
        <v>55</v>
      </c>
      <c r="G875" s="187">
        <v>0.08</v>
      </c>
      <c r="H875" s="188">
        <f t="shared" si="108"/>
        <v>16.497593333329363</v>
      </c>
      <c r="I875" s="188">
        <f t="shared" si="109"/>
        <v>1.434573333332988</v>
      </c>
      <c r="J875" s="189" t="s">
        <v>173</v>
      </c>
      <c r="K875" s="189">
        <f t="shared" si="106"/>
        <v>5</v>
      </c>
      <c r="L875" s="189">
        <f t="shared" si="110"/>
        <v>55</v>
      </c>
      <c r="M875" s="190">
        <f t="shared" si="111"/>
        <v>17.997374545450214</v>
      </c>
      <c r="N875" s="190">
        <f t="shared" si="112"/>
        <v>1.5649890909087141</v>
      </c>
      <c r="O875" s="191">
        <f t="shared" si="113"/>
        <v>1.4997812121208511</v>
      </c>
      <c r="P875" s="192">
        <f t="shared" si="113"/>
        <v>0.1304157575757261</v>
      </c>
    </row>
    <row r="876" spans="1:16" x14ac:dyDescent="0.3">
      <c r="A876" s="184" t="s">
        <v>140</v>
      </c>
      <c r="B876" s="185">
        <v>0</v>
      </c>
      <c r="C876" s="185">
        <v>0.01</v>
      </c>
      <c r="D876" s="185">
        <f t="shared" si="107"/>
        <v>0.01</v>
      </c>
      <c r="E876" s="186">
        <v>2143</v>
      </c>
      <c r="F876" s="186">
        <v>35</v>
      </c>
      <c r="G876" s="187">
        <v>0.1</v>
      </c>
      <c r="H876" s="188">
        <f t="shared" si="108"/>
        <v>0.48217500000000008</v>
      </c>
      <c r="I876" s="188">
        <f t="shared" si="109"/>
        <v>5.3575000000000005E-2</v>
      </c>
      <c r="J876" s="189" t="s">
        <v>173</v>
      </c>
      <c r="K876" s="189">
        <f t="shared" si="106"/>
        <v>5</v>
      </c>
      <c r="L876" s="189">
        <f t="shared" si="110"/>
        <v>35</v>
      </c>
      <c r="M876" s="190">
        <f t="shared" si="111"/>
        <v>0.55105714285714291</v>
      </c>
      <c r="N876" s="190">
        <f t="shared" si="112"/>
        <v>6.1228571428571438E-2</v>
      </c>
      <c r="O876" s="191">
        <f t="shared" ref="O876:P933" si="114">M876-H876</f>
        <v>6.8882142857142836E-2</v>
      </c>
      <c r="P876" s="192">
        <f t="shared" si="114"/>
        <v>7.6535714285714332E-3</v>
      </c>
    </row>
    <row r="877" spans="1:16" x14ac:dyDescent="0.3">
      <c r="A877" s="184" t="s">
        <v>140</v>
      </c>
      <c r="B877" s="185">
        <v>0.01</v>
      </c>
      <c r="C877" s="185">
        <v>0.02</v>
      </c>
      <c r="D877" s="185">
        <f t="shared" si="107"/>
        <v>0.01</v>
      </c>
      <c r="E877" s="186">
        <v>2143</v>
      </c>
      <c r="F877" s="186">
        <v>35</v>
      </c>
      <c r="G877" s="187">
        <v>0.1</v>
      </c>
      <c r="H877" s="188">
        <f t="shared" si="108"/>
        <v>0.48217500000000008</v>
      </c>
      <c r="I877" s="188">
        <f t="shared" si="109"/>
        <v>5.3575000000000005E-2</v>
      </c>
      <c r="J877" s="189" t="s">
        <v>173</v>
      </c>
      <c r="K877" s="189">
        <f t="shared" si="106"/>
        <v>5</v>
      </c>
      <c r="L877" s="189">
        <f t="shared" si="110"/>
        <v>35</v>
      </c>
      <c r="M877" s="190">
        <f t="shared" si="111"/>
        <v>0.55105714285714291</v>
      </c>
      <c r="N877" s="190">
        <f t="shared" si="112"/>
        <v>6.1228571428571438E-2</v>
      </c>
      <c r="O877" s="191">
        <f t="shared" si="114"/>
        <v>6.8882142857142836E-2</v>
      </c>
      <c r="P877" s="192">
        <f t="shared" si="114"/>
        <v>7.6535714285714332E-3</v>
      </c>
    </row>
    <row r="878" spans="1:16" x14ac:dyDescent="0.3">
      <c r="A878" s="184" t="s">
        <v>140</v>
      </c>
      <c r="B878" s="185">
        <v>0.02</v>
      </c>
      <c r="C878" s="185">
        <v>0.04</v>
      </c>
      <c r="D878" s="185">
        <f t="shared" si="107"/>
        <v>0.02</v>
      </c>
      <c r="E878" s="186">
        <v>2143</v>
      </c>
      <c r="F878" s="186">
        <v>35</v>
      </c>
      <c r="G878" s="187">
        <v>0.1</v>
      </c>
      <c r="H878" s="188">
        <f t="shared" si="108"/>
        <v>0.96435000000000015</v>
      </c>
      <c r="I878" s="188">
        <f t="shared" si="109"/>
        <v>0.10715000000000001</v>
      </c>
      <c r="J878" s="189" t="s">
        <v>173</v>
      </c>
      <c r="K878" s="189">
        <f t="shared" si="106"/>
        <v>5</v>
      </c>
      <c r="L878" s="189">
        <f t="shared" si="110"/>
        <v>35</v>
      </c>
      <c r="M878" s="190">
        <f t="shared" si="111"/>
        <v>1.1021142857142858</v>
      </c>
      <c r="N878" s="190">
        <f t="shared" si="112"/>
        <v>0.12245714285714288</v>
      </c>
      <c r="O878" s="191">
        <f t="shared" si="114"/>
        <v>0.13776428571428567</v>
      </c>
      <c r="P878" s="192">
        <f t="shared" si="114"/>
        <v>1.5307142857142866E-2</v>
      </c>
    </row>
    <row r="879" spans="1:16" x14ac:dyDescent="0.3">
      <c r="A879" s="184" t="s">
        <v>140</v>
      </c>
      <c r="B879" s="185">
        <v>0.04</v>
      </c>
      <c r="C879" s="185">
        <v>0.10299999999999999</v>
      </c>
      <c r="D879" s="185">
        <f t="shared" si="107"/>
        <v>6.3E-2</v>
      </c>
      <c r="E879" s="186">
        <v>2820</v>
      </c>
      <c r="F879" s="186">
        <v>35</v>
      </c>
      <c r="G879" s="187">
        <v>0.1</v>
      </c>
      <c r="H879" s="188">
        <f t="shared" si="108"/>
        <v>3.99735</v>
      </c>
      <c r="I879" s="188">
        <f t="shared" si="109"/>
        <v>0.44415000000000004</v>
      </c>
      <c r="J879" s="189" t="s">
        <v>173</v>
      </c>
      <c r="K879" s="189">
        <f t="shared" ref="K879:K942" si="115">VLOOKUP(J879,SD,2,FALSE)</f>
        <v>5</v>
      </c>
      <c r="L879" s="189">
        <f t="shared" si="110"/>
        <v>35</v>
      </c>
      <c r="M879" s="190">
        <f t="shared" si="111"/>
        <v>4.5684000000000005</v>
      </c>
      <c r="N879" s="190">
        <f t="shared" si="112"/>
        <v>0.50760000000000005</v>
      </c>
      <c r="O879" s="191">
        <f t="shared" si="114"/>
        <v>0.5710500000000005</v>
      </c>
      <c r="P879" s="192">
        <f t="shared" si="114"/>
        <v>6.3450000000000006E-2</v>
      </c>
    </row>
    <row r="880" spans="1:16" x14ac:dyDescent="0.3">
      <c r="A880" s="184" t="s">
        <v>140</v>
      </c>
      <c r="B880" s="185">
        <v>0.10299999999999999</v>
      </c>
      <c r="C880" s="185">
        <v>0.28000000000000003</v>
      </c>
      <c r="D880" s="185">
        <f t="shared" si="107"/>
        <v>0.17700000000000005</v>
      </c>
      <c r="E880" s="186">
        <v>2820</v>
      </c>
      <c r="F880" s="186">
        <v>45</v>
      </c>
      <c r="G880" s="187">
        <v>0.1</v>
      </c>
      <c r="H880" s="188">
        <f t="shared" si="108"/>
        <v>8.9845200000000016</v>
      </c>
      <c r="I880" s="188">
        <f t="shared" si="109"/>
        <v>0.99828000000000017</v>
      </c>
      <c r="J880" s="189" t="s">
        <v>173</v>
      </c>
      <c r="K880" s="189">
        <f t="shared" si="115"/>
        <v>5</v>
      </c>
      <c r="L880" s="189">
        <f t="shared" si="110"/>
        <v>45</v>
      </c>
      <c r="M880" s="190">
        <f t="shared" si="111"/>
        <v>9.9828000000000046</v>
      </c>
      <c r="N880" s="190">
        <f t="shared" si="112"/>
        <v>1.1092000000000002</v>
      </c>
      <c r="O880" s="191">
        <f t="shared" si="114"/>
        <v>0.99828000000000294</v>
      </c>
      <c r="P880" s="192">
        <f t="shared" si="114"/>
        <v>0.11092000000000002</v>
      </c>
    </row>
    <row r="881" spans="1:16" x14ac:dyDescent="0.3">
      <c r="A881" s="184" t="s">
        <v>140</v>
      </c>
      <c r="B881" s="185">
        <v>0.28000000000000003</v>
      </c>
      <c r="C881" s="185">
        <v>0.49</v>
      </c>
      <c r="D881" s="185">
        <f t="shared" si="107"/>
        <v>0.20999999999999996</v>
      </c>
      <c r="E881" s="186">
        <v>2951</v>
      </c>
      <c r="F881" s="186">
        <v>45</v>
      </c>
      <c r="G881" s="187">
        <v>0.1</v>
      </c>
      <c r="H881" s="188">
        <f t="shared" si="108"/>
        <v>11.154779999999999</v>
      </c>
      <c r="I881" s="188">
        <f t="shared" si="109"/>
        <v>1.23942</v>
      </c>
      <c r="J881" s="189" t="s">
        <v>173</v>
      </c>
      <c r="K881" s="189">
        <f t="shared" si="115"/>
        <v>5</v>
      </c>
      <c r="L881" s="189">
        <f t="shared" si="110"/>
        <v>45</v>
      </c>
      <c r="M881" s="190">
        <f t="shared" si="111"/>
        <v>12.394199999999998</v>
      </c>
      <c r="N881" s="190">
        <f t="shared" si="112"/>
        <v>1.3771333333333333</v>
      </c>
      <c r="O881" s="191">
        <f t="shared" si="114"/>
        <v>1.2394199999999991</v>
      </c>
      <c r="P881" s="192">
        <f t="shared" si="114"/>
        <v>0.13771333333333335</v>
      </c>
    </row>
    <row r="882" spans="1:16" x14ac:dyDescent="0.3">
      <c r="A882" s="184" t="s">
        <v>140</v>
      </c>
      <c r="B882" s="185">
        <v>0.49</v>
      </c>
      <c r="C882" s="185">
        <v>0.5</v>
      </c>
      <c r="D882" s="185">
        <f t="shared" si="107"/>
        <v>1.0000000000000009E-2</v>
      </c>
      <c r="E882" s="186">
        <v>2880</v>
      </c>
      <c r="F882" s="186">
        <v>45</v>
      </c>
      <c r="G882" s="187">
        <v>0.1</v>
      </c>
      <c r="H882" s="188">
        <f t="shared" si="108"/>
        <v>0.51840000000000042</v>
      </c>
      <c r="I882" s="188">
        <f t="shared" si="109"/>
        <v>5.7600000000000054E-2</v>
      </c>
      <c r="J882" s="189" t="s">
        <v>173</v>
      </c>
      <c r="K882" s="189">
        <f t="shared" si="115"/>
        <v>5</v>
      </c>
      <c r="L882" s="189">
        <f t="shared" si="110"/>
        <v>45</v>
      </c>
      <c r="M882" s="190">
        <f t="shared" si="111"/>
        <v>0.57600000000000051</v>
      </c>
      <c r="N882" s="190">
        <f t="shared" si="112"/>
        <v>6.4000000000000057E-2</v>
      </c>
      <c r="O882" s="191">
        <f t="shared" si="114"/>
        <v>5.7600000000000096E-2</v>
      </c>
      <c r="P882" s="192">
        <f t="shared" si="114"/>
        <v>6.4000000000000029E-3</v>
      </c>
    </row>
    <row r="883" spans="1:16" x14ac:dyDescent="0.3">
      <c r="A883" s="184" t="s">
        <v>140</v>
      </c>
      <c r="B883" s="185">
        <v>0.5</v>
      </c>
      <c r="C883" s="185">
        <v>0.72</v>
      </c>
      <c r="D883" s="185">
        <f t="shared" si="107"/>
        <v>0.21999999999999997</v>
      </c>
      <c r="E883" s="186">
        <v>2880</v>
      </c>
      <c r="F883" s="186">
        <v>45</v>
      </c>
      <c r="G883" s="187">
        <v>0.1</v>
      </c>
      <c r="H883" s="188">
        <f t="shared" si="108"/>
        <v>11.404799999999998</v>
      </c>
      <c r="I883" s="188">
        <f t="shared" si="109"/>
        <v>1.2671999999999999</v>
      </c>
      <c r="J883" s="189" t="s">
        <v>173</v>
      </c>
      <c r="K883" s="189">
        <f t="shared" si="115"/>
        <v>5</v>
      </c>
      <c r="L883" s="189">
        <f t="shared" si="110"/>
        <v>45</v>
      </c>
      <c r="M883" s="190">
        <f t="shared" si="111"/>
        <v>12.671999999999997</v>
      </c>
      <c r="N883" s="190">
        <f t="shared" si="112"/>
        <v>1.4079999999999999</v>
      </c>
      <c r="O883" s="191">
        <f t="shared" si="114"/>
        <v>1.267199999999999</v>
      </c>
      <c r="P883" s="192">
        <f t="shared" si="114"/>
        <v>0.14080000000000004</v>
      </c>
    </row>
    <row r="884" spans="1:16" x14ac:dyDescent="0.3">
      <c r="A884" s="184" t="s">
        <v>140</v>
      </c>
      <c r="B884" s="185">
        <v>0.72</v>
      </c>
      <c r="C884" s="185">
        <v>0.78</v>
      </c>
      <c r="D884" s="185">
        <f t="shared" si="107"/>
        <v>6.0000000000000053E-2</v>
      </c>
      <c r="E884" s="186">
        <v>2880</v>
      </c>
      <c r="F884" s="186">
        <v>45</v>
      </c>
      <c r="G884" s="187">
        <v>0.1</v>
      </c>
      <c r="H884" s="188">
        <f t="shared" si="108"/>
        <v>3.1104000000000029</v>
      </c>
      <c r="I884" s="188">
        <f t="shared" si="109"/>
        <v>0.3456000000000003</v>
      </c>
      <c r="J884" s="189" t="s">
        <v>173</v>
      </c>
      <c r="K884" s="189">
        <f t="shared" si="115"/>
        <v>5</v>
      </c>
      <c r="L884" s="189">
        <f t="shared" si="110"/>
        <v>45</v>
      </c>
      <c r="M884" s="190">
        <f t="shared" si="111"/>
        <v>3.4560000000000035</v>
      </c>
      <c r="N884" s="190">
        <f t="shared" si="112"/>
        <v>0.38400000000000034</v>
      </c>
      <c r="O884" s="191">
        <f t="shared" si="114"/>
        <v>0.34560000000000057</v>
      </c>
      <c r="P884" s="192">
        <f t="shared" si="114"/>
        <v>3.8400000000000045E-2</v>
      </c>
    </row>
    <row r="885" spans="1:16" x14ac:dyDescent="0.3">
      <c r="A885" s="184" t="s">
        <v>140</v>
      </c>
      <c r="B885" s="185">
        <v>0.78</v>
      </c>
      <c r="C885" s="185">
        <v>1</v>
      </c>
      <c r="D885" s="185">
        <f t="shared" si="107"/>
        <v>0.21999999999999997</v>
      </c>
      <c r="E885" s="186">
        <v>2559</v>
      </c>
      <c r="F885" s="186">
        <v>45</v>
      </c>
      <c r="G885" s="187">
        <v>0.1</v>
      </c>
      <c r="H885" s="188">
        <f t="shared" si="108"/>
        <v>10.133639999999998</v>
      </c>
      <c r="I885" s="188">
        <f t="shared" si="109"/>
        <v>1.1259599999999998</v>
      </c>
      <c r="J885" s="189" t="s">
        <v>173</v>
      </c>
      <c r="K885" s="189">
        <f t="shared" si="115"/>
        <v>5</v>
      </c>
      <c r="L885" s="189">
        <f t="shared" si="110"/>
        <v>45</v>
      </c>
      <c r="M885" s="190">
        <f t="shared" si="111"/>
        <v>11.259599999999999</v>
      </c>
      <c r="N885" s="190">
        <f t="shared" si="112"/>
        <v>1.2510666666666665</v>
      </c>
      <c r="O885" s="191">
        <f t="shared" si="114"/>
        <v>1.125960000000001</v>
      </c>
      <c r="P885" s="192">
        <f t="shared" si="114"/>
        <v>0.1251066666666667</v>
      </c>
    </row>
    <row r="886" spans="1:16" x14ac:dyDescent="0.3">
      <c r="A886" s="184" t="s">
        <v>140</v>
      </c>
      <c r="B886" s="185">
        <v>1</v>
      </c>
      <c r="C886" s="185">
        <v>1.22</v>
      </c>
      <c r="D886" s="185">
        <f t="shared" si="107"/>
        <v>0.21999999999999997</v>
      </c>
      <c r="E886" s="186">
        <v>2559</v>
      </c>
      <c r="F886" s="186">
        <v>45</v>
      </c>
      <c r="G886" s="187">
        <v>0.1</v>
      </c>
      <c r="H886" s="188">
        <f t="shared" si="108"/>
        <v>10.133639999999998</v>
      </c>
      <c r="I886" s="188">
        <f t="shared" si="109"/>
        <v>1.1259599999999998</v>
      </c>
      <c r="J886" s="189" t="s">
        <v>173</v>
      </c>
      <c r="K886" s="189">
        <f t="shared" si="115"/>
        <v>5</v>
      </c>
      <c r="L886" s="189">
        <f t="shared" si="110"/>
        <v>45</v>
      </c>
      <c r="M886" s="190">
        <f t="shared" si="111"/>
        <v>11.259599999999999</v>
      </c>
      <c r="N886" s="190">
        <f t="shared" si="112"/>
        <v>1.2510666666666665</v>
      </c>
      <c r="O886" s="191">
        <f t="shared" si="114"/>
        <v>1.125960000000001</v>
      </c>
      <c r="P886" s="192">
        <f t="shared" si="114"/>
        <v>0.1251066666666667</v>
      </c>
    </row>
    <row r="887" spans="1:16" x14ac:dyDescent="0.3">
      <c r="A887" s="184" t="s">
        <v>140</v>
      </c>
      <c r="B887" s="185">
        <v>1.22</v>
      </c>
      <c r="C887" s="185">
        <v>1.31</v>
      </c>
      <c r="D887" s="185">
        <f t="shared" si="107"/>
        <v>9.000000000000008E-2</v>
      </c>
      <c r="E887" s="186">
        <v>2510</v>
      </c>
      <c r="F887" s="186">
        <v>45</v>
      </c>
      <c r="G887" s="187">
        <v>0.1</v>
      </c>
      <c r="H887" s="188">
        <f t="shared" si="108"/>
        <v>4.0662000000000038</v>
      </c>
      <c r="I887" s="188">
        <f t="shared" si="109"/>
        <v>0.45180000000000042</v>
      </c>
      <c r="J887" s="189" t="s">
        <v>173</v>
      </c>
      <c r="K887" s="189">
        <f t="shared" si="115"/>
        <v>5</v>
      </c>
      <c r="L887" s="189">
        <f t="shared" si="110"/>
        <v>45</v>
      </c>
      <c r="M887" s="190">
        <f t="shared" si="111"/>
        <v>4.5180000000000042</v>
      </c>
      <c r="N887" s="190">
        <f t="shared" si="112"/>
        <v>0.50200000000000045</v>
      </c>
      <c r="O887" s="191">
        <f t="shared" si="114"/>
        <v>0.45180000000000042</v>
      </c>
      <c r="P887" s="192">
        <f t="shared" si="114"/>
        <v>5.0200000000000022E-2</v>
      </c>
    </row>
    <row r="888" spans="1:16" x14ac:dyDescent="0.3">
      <c r="A888" s="184" t="s">
        <v>140</v>
      </c>
      <c r="B888" s="185">
        <v>1.31</v>
      </c>
      <c r="C888" s="185">
        <v>1.4</v>
      </c>
      <c r="D888" s="185">
        <f t="shared" si="107"/>
        <v>8.9999999999999858E-2</v>
      </c>
      <c r="E888" s="186">
        <v>2510</v>
      </c>
      <c r="F888" s="186">
        <v>35</v>
      </c>
      <c r="G888" s="187">
        <v>0.1</v>
      </c>
      <c r="H888" s="188">
        <f t="shared" si="108"/>
        <v>5.0827499999999919</v>
      </c>
      <c r="I888" s="188">
        <f t="shared" si="109"/>
        <v>0.56474999999999909</v>
      </c>
      <c r="J888" s="189" t="s">
        <v>173</v>
      </c>
      <c r="K888" s="189">
        <f t="shared" si="115"/>
        <v>5</v>
      </c>
      <c r="L888" s="189">
        <f t="shared" si="110"/>
        <v>35</v>
      </c>
      <c r="M888" s="190">
        <f t="shared" si="111"/>
        <v>5.8088571428571338</v>
      </c>
      <c r="N888" s="190">
        <f t="shared" si="112"/>
        <v>0.64542857142857046</v>
      </c>
      <c r="O888" s="191">
        <f t="shared" si="114"/>
        <v>0.72610714285714195</v>
      </c>
      <c r="P888" s="192">
        <f t="shared" si="114"/>
        <v>8.0678571428571377E-2</v>
      </c>
    </row>
    <row r="889" spans="1:16" x14ac:dyDescent="0.3">
      <c r="A889" s="184" t="s">
        <v>140</v>
      </c>
      <c r="B889" s="185">
        <v>1.4</v>
      </c>
      <c r="C889" s="185">
        <v>1.5</v>
      </c>
      <c r="D889" s="185">
        <f t="shared" si="107"/>
        <v>0.10000000000000009</v>
      </c>
      <c r="E889" s="186">
        <v>2501</v>
      </c>
      <c r="F889" s="186">
        <v>35</v>
      </c>
      <c r="G889" s="187">
        <v>0.1</v>
      </c>
      <c r="H889" s="188">
        <f t="shared" si="108"/>
        <v>5.6272500000000054</v>
      </c>
      <c r="I889" s="188">
        <f t="shared" si="109"/>
        <v>0.62525000000000053</v>
      </c>
      <c r="J889" s="189" t="s">
        <v>173</v>
      </c>
      <c r="K889" s="189">
        <f t="shared" si="115"/>
        <v>5</v>
      </c>
      <c r="L889" s="189">
        <f t="shared" si="110"/>
        <v>35</v>
      </c>
      <c r="M889" s="190">
        <f t="shared" si="111"/>
        <v>6.4311428571428628</v>
      </c>
      <c r="N889" s="190">
        <f t="shared" si="112"/>
        <v>0.71457142857142919</v>
      </c>
      <c r="O889" s="191">
        <f t="shared" si="114"/>
        <v>0.80389285714285741</v>
      </c>
      <c r="P889" s="192">
        <f t="shared" si="114"/>
        <v>8.9321428571428663E-2</v>
      </c>
    </row>
    <row r="890" spans="1:16" x14ac:dyDescent="0.3">
      <c r="A890" s="184" t="s">
        <v>140</v>
      </c>
      <c r="B890" s="185">
        <v>1.5</v>
      </c>
      <c r="C890" s="185">
        <v>1.6</v>
      </c>
      <c r="D890" s="185">
        <f t="shared" si="107"/>
        <v>0.10000000000000009</v>
      </c>
      <c r="E890" s="186">
        <v>2501</v>
      </c>
      <c r="F890" s="186">
        <v>35</v>
      </c>
      <c r="G890" s="187">
        <v>0.1</v>
      </c>
      <c r="H890" s="188">
        <f t="shared" si="108"/>
        <v>5.6272500000000054</v>
      </c>
      <c r="I890" s="188">
        <f t="shared" si="109"/>
        <v>0.62525000000000053</v>
      </c>
      <c r="J890" s="189" t="s">
        <v>173</v>
      </c>
      <c r="K890" s="189">
        <f t="shared" si="115"/>
        <v>5</v>
      </c>
      <c r="L890" s="189">
        <f t="shared" si="110"/>
        <v>35</v>
      </c>
      <c r="M890" s="190">
        <f t="shared" si="111"/>
        <v>6.4311428571428628</v>
      </c>
      <c r="N890" s="190">
        <f t="shared" si="112"/>
        <v>0.71457142857142919</v>
      </c>
      <c r="O890" s="191">
        <f t="shared" si="114"/>
        <v>0.80389285714285741</v>
      </c>
      <c r="P890" s="192">
        <f t="shared" si="114"/>
        <v>8.9321428571428663E-2</v>
      </c>
    </row>
    <row r="891" spans="1:16" x14ac:dyDescent="0.3">
      <c r="A891" s="184" t="s">
        <v>140</v>
      </c>
      <c r="B891" s="185">
        <v>1.6</v>
      </c>
      <c r="C891" s="185">
        <v>1.62</v>
      </c>
      <c r="D891" s="185">
        <f t="shared" si="107"/>
        <v>2.0000000000000018E-2</v>
      </c>
      <c r="E891" s="186">
        <v>2611</v>
      </c>
      <c r="F891" s="186">
        <v>35</v>
      </c>
      <c r="G891" s="187">
        <v>0.1</v>
      </c>
      <c r="H891" s="188">
        <f t="shared" si="108"/>
        <v>1.174950000000001</v>
      </c>
      <c r="I891" s="188">
        <f t="shared" si="109"/>
        <v>0.13055000000000011</v>
      </c>
      <c r="J891" s="189" t="s">
        <v>173</v>
      </c>
      <c r="K891" s="189">
        <f t="shared" si="115"/>
        <v>5</v>
      </c>
      <c r="L891" s="189">
        <f t="shared" si="110"/>
        <v>35</v>
      </c>
      <c r="M891" s="190">
        <f t="shared" si="111"/>
        <v>1.3428000000000011</v>
      </c>
      <c r="N891" s="190">
        <f t="shared" si="112"/>
        <v>0.14920000000000014</v>
      </c>
      <c r="O891" s="191">
        <f t="shared" si="114"/>
        <v>0.16785000000000005</v>
      </c>
      <c r="P891" s="192">
        <f t="shared" si="114"/>
        <v>1.8650000000000028E-2</v>
      </c>
    </row>
    <row r="892" spans="1:16" x14ac:dyDescent="0.3">
      <c r="A892" s="184" t="s">
        <v>140</v>
      </c>
      <c r="B892" s="185">
        <v>1.62</v>
      </c>
      <c r="C892" s="185">
        <v>1.83</v>
      </c>
      <c r="D892" s="185">
        <f t="shared" si="107"/>
        <v>0.20999999999999996</v>
      </c>
      <c r="E892" s="186">
        <v>2592</v>
      </c>
      <c r="F892" s="186">
        <v>35</v>
      </c>
      <c r="G892" s="187">
        <v>0.1</v>
      </c>
      <c r="H892" s="188">
        <f t="shared" si="108"/>
        <v>12.247199999999999</v>
      </c>
      <c r="I892" s="188">
        <f t="shared" si="109"/>
        <v>1.3607999999999998</v>
      </c>
      <c r="J892" s="189" t="s">
        <v>173</v>
      </c>
      <c r="K892" s="189">
        <f t="shared" si="115"/>
        <v>5</v>
      </c>
      <c r="L892" s="189">
        <f t="shared" si="110"/>
        <v>35</v>
      </c>
      <c r="M892" s="190">
        <f t="shared" si="111"/>
        <v>13.996799999999999</v>
      </c>
      <c r="N892" s="190">
        <f t="shared" si="112"/>
        <v>1.5551999999999999</v>
      </c>
      <c r="O892" s="191">
        <f t="shared" si="114"/>
        <v>1.7495999999999992</v>
      </c>
      <c r="P892" s="192">
        <f t="shared" si="114"/>
        <v>0.19440000000000013</v>
      </c>
    </row>
    <row r="893" spans="1:16" x14ac:dyDescent="0.3">
      <c r="A893" s="184" t="s">
        <v>140</v>
      </c>
      <c r="B893" s="185">
        <v>1.83</v>
      </c>
      <c r="C893" s="185">
        <v>1.99</v>
      </c>
      <c r="D893" s="185">
        <f t="shared" si="107"/>
        <v>0.15999999999999992</v>
      </c>
      <c r="E893" s="186">
        <v>2466</v>
      </c>
      <c r="F893" s="186">
        <v>35</v>
      </c>
      <c r="G893" s="187">
        <v>0.1</v>
      </c>
      <c r="H893" s="188">
        <f t="shared" si="108"/>
        <v>8.8775999999999957</v>
      </c>
      <c r="I893" s="188">
        <f t="shared" si="109"/>
        <v>0.9863999999999995</v>
      </c>
      <c r="J893" s="189" t="s">
        <v>173</v>
      </c>
      <c r="K893" s="189">
        <f t="shared" si="115"/>
        <v>5</v>
      </c>
      <c r="L893" s="189">
        <f t="shared" si="110"/>
        <v>35</v>
      </c>
      <c r="M893" s="190">
        <f t="shared" si="111"/>
        <v>10.145828571428567</v>
      </c>
      <c r="N893" s="190">
        <f t="shared" si="112"/>
        <v>1.1273142857142853</v>
      </c>
      <c r="O893" s="191">
        <f t="shared" si="114"/>
        <v>1.2682285714285708</v>
      </c>
      <c r="P893" s="192">
        <f t="shared" si="114"/>
        <v>0.14091428571428577</v>
      </c>
    </row>
    <row r="894" spans="1:16" x14ac:dyDescent="0.3">
      <c r="A894" s="184" t="s">
        <v>140</v>
      </c>
      <c r="B894" s="185">
        <v>1.99</v>
      </c>
      <c r="C894" s="185">
        <v>1.9990000000000001</v>
      </c>
      <c r="D894" s="185">
        <f t="shared" si="107"/>
        <v>9.000000000000119E-3</v>
      </c>
      <c r="E894" s="186">
        <v>2340</v>
      </c>
      <c r="F894" s="186">
        <v>35</v>
      </c>
      <c r="G894" s="187">
        <v>0.1</v>
      </c>
      <c r="H894" s="188">
        <f t="shared" si="108"/>
        <v>0.47385000000000621</v>
      </c>
      <c r="I894" s="188">
        <f t="shared" si="109"/>
        <v>5.2650000000000696E-2</v>
      </c>
      <c r="J894" s="189" t="s">
        <v>173</v>
      </c>
      <c r="K894" s="189">
        <f t="shared" si="115"/>
        <v>5</v>
      </c>
      <c r="L894" s="189">
        <f t="shared" si="110"/>
        <v>35</v>
      </c>
      <c r="M894" s="190">
        <f t="shared" si="111"/>
        <v>0.54154285714286432</v>
      </c>
      <c r="N894" s="190">
        <f t="shared" si="112"/>
        <v>6.0171428571429368E-2</v>
      </c>
      <c r="O894" s="191">
        <f t="shared" si="114"/>
        <v>6.7692857142858109E-2</v>
      </c>
      <c r="P894" s="192">
        <f t="shared" si="114"/>
        <v>7.5214285714286719E-3</v>
      </c>
    </row>
    <row r="895" spans="1:16" x14ac:dyDescent="0.3">
      <c r="A895" s="184" t="s">
        <v>140</v>
      </c>
      <c r="B895" s="185">
        <v>1.9990000000000001</v>
      </c>
      <c r="C895" s="185">
        <v>2</v>
      </c>
      <c r="D895" s="185">
        <f t="shared" si="107"/>
        <v>9.9999999999988987E-4</v>
      </c>
      <c r="E895" s="186">
        <v>2340</v>
      </c>
      <c r="F895" s="186">
        <v>35</v>
      </c>
      <c r="G895" s="187">
        <v>0.1</v>
      </c>
      <c r="H895" s="188">
        <f t="shared" si="108"/>
        <v>5.2649999999994201E-2</v>
      </c>
      <c r="I895" s="188">
        <f t="shared" si="109"/>
        <v>5.8499999999993557E-3</v>
      </c>
      <c r="J895" s="189" t="s">
        <v>173</v>
      </c>
      <c r="K895" s="189">
        <f t="shared" si="115"/>
        <v>5</v>
      </c>
      <c r="L895" s="189">
        <f t="shared" si="110"/>
        <v>35</v>
      </c>
      <c r="M895" s="190">
        <f t="shared" si="111"/>
        <v>6.0171428571421944E-2</v>
      </c>
      <c r="N895" s="190">
        <f t="shared" si="112"/>
        <v>6.6857142857135498E-3</v>
      </c>
      <c r="O895" s="191">
        <f t="shared" si="114"/>
        <v>7.5214285714277421E-3</v>
      </c>
      <c r="P895" s="192">
        <f t="shared" si="114"/>
        <v>8.3571428571419405E-4</v>
      </c>
    </row>
    <row r="896" spans="1:16" x14ac:dyDescent="0.3">
      <c r="A896" s="184" t="s">
        <v>140</v>
      </c>
      <c r="B896" s="185">
        <v>2</v>
      </c>
      <c r="C896" s="185">
        <v>2.13</v>
      </c>
      <c r="D896" s="185">
        <f t="shared" si="107"/>
        <v>0.12999999999999989</v>
      </c>
      <c r="E896" s="186">
        <v>2340</v>
      </c>
      <c r="F896" s="186">
        <v>35</v>
      </c>
      <c r="G896" s="187">
        <v>0.1</v>
      </c>
      <c r="H896" s="188">
        <f t="shared" si="108"/>
        <v>6.8444999999999947</v>
      </c>
      <c r="I896" s="188">
        <f t="shared" si="109"/>
        <v>0.7604999999999994</v>
      </c>
      <c r="J896" s="189" t="s">
        <v>173</v>
      </c>
      <c r="K896" s="189">
        <f t="shared" si="115"/>
        <v>5</v>
      </c>
      <c r="L896" s="189">
        <f t="shared" si="110"/>
        <v>35</v>
      </c>
      <c r="M896" s="190">
        <f t="shared" si="111"/>
        <v>7.8222857142857087</v>
      </c>
      <c r="N896" s="190">
        <f t="shared" si="112"/>
        <v>0.86914285714285644</v>
      </c>
      <c r="O896" s="191">
        <f t="shared" si="114"/>
        <v>0.97778571428571404</v>
      </c>
      <c r="P896" s="192">
        <f t="shared" si="114"/>
        <v>0.10864285714285704</v>
      </c>
    </row>
    <row r="897" spans="1:16" x14ac:dyDescent="0.3">
      <c r="A897" s="184" t="s">
        <v>140</v>
      </c>
      <c r="B897" s="185">
        <v>2.13</v>
      </c>
      <c r="C897" s="185">
        <v>2.21</v>
      </c>
      <c r="D897" s="185">
        <f t="shared" si="107"/>
        <v>8.0000000000000071E-2</v>
      </c>
      <c r="E897" s="186">
        <v>2340</v>
      </c>
      <c r="F897" s="186">
        <v>50</v>
      </c>
      <c r="G897" s="187">
        <v>0.1</v>
      </c>
      <c r="H897" s="188">
        <f t="shared" si="108"/>
        <v>3.06327272727273</v>
      </c>
      <c r="I897" s="188">
        <f t="shared" si="109"/>
        <v>0.34036363636363665</v>
      </c>
      <c r="J897" s="189" t="s">
        <v>173</v>
      </c>
      <c r="K897" s="189">
        <f t="shared" si="115"/>
        <v>5</v>
      </c>
      <c r="L897" s="189">
        <f t="shared" si="110"/>
        <v>50</v>
      </c>
      <c r="M897" s="190">
        <f t="shared" si="111"/>
        <v>3.3696000000000033</v>
      </c>
      <c r="N897" s="190">
        <f t="shared" si="112"/>
        <v>0.37440000000000034</v>
      </c>
      <c r="O897" s="191">
        <f t="shared" si="114"/>
        <v>0.30632727272727323</v>
      </c>
      <c r="P897" s="192">
        <f t="shared" si="114"/>
        <v>3.4036363636363698E-2</v>
      </c>
    </row>
    <row r="898" spans="1:16" x14ac:dyDescent="0.3">
      <c r="A898" s="184" t="s">
        <v>140</v>
      </c>
      <c r="B898" s="185">
        <v>2.21</v>
      </c>
      <c r="C898" s="185">
        <v>2.2200000000000002</v>
      </c>
      <c r="D898" s="185">
        <f t="shared" si="107"/>
        <v>1.0000000000000231E-2</v>
      </c>
      <c r="E898" s="186">
        <v>2340</v>
      </c>
      <c r="F898" s="186">
        <v>50</v>
      </c>
      <c r="G898" s="187">
        <v>0.1</v>
      </c>
      <c r="H898" s="188">
        <f t="shared" si="108"/>
        <v>0.38290909090909975</v>
      </c>
      <c r="I898" s="188">
        <f t="shared" si="109"/>
        <v>4.2545454545455538E-2</v>
      </c>
      <c r="J898" s="189" t="s">
        <v>173</v>
      </c>
      <c r="K898" s="189">
        <f t="shared" si="115"/>
        <v>5</v>
      </c>
      <c r="L898" s="189">
        <f t="shared" si="110"/>
        <v>50</v>
      </c>
      <c r="M898" s="190">
        <f t="shared" si="111"/>
        <v>0.42120000000000973</v>
      </c>
      <c r="N898" s="190">
        <f t="shared" si="112"/>
        <v>4.6800000000001091E-2</v>
      </c>
      <c r="O898" s="191">
        <f t="shared" si="114"/>
        <v>3.8290909090909986E-2</v>
      </c>
      <c r="P898" s="192">
        <f t="shared" si="114"/>
        <v>4.2545454545455524E-3</v>
      </c>
    </row>
    <row r="899" spans="1:16" x14ac:dyDescent="0.3">
      <c r="A899" s="184" t="s">
        <v>140</v>
      </c>
      <c r="B899" s="185">
        <v>2.2200000000000002</v>
      </c>
      <c r="C899" s="185">
        <v>2.3199999999999998</v>
      </c>
      <c r="D899" s="185">
        <f t="shared" si="107"/>
        <v>9.9999999999999645E-2</v>
      </c>
      <c r="E899" s="186">
        <v>2340</v>
      </c>
      <c r="F899" s="186">
        <v>50</v>
      </c>
      <c r="G899" s="187">
        <v>0.1</v>
      </c>
      <c r="H899" s="188">
        <f t="shared" si="108"/>
        <v>3.8290909090908953</v>
      </c>
      <c r="I899" s="188">
        <f t="shared" si="109"/>
        <v>0.42545454545454403</v>
      </c>
      <c r="J899" s="189" t="s">
        <v>173</v>
      </c>
      <c r="K899" s="189">
        <f t="shared" si="115"/>
        <v>5</v>
      </c>
      <c r="L899" s="189">
        <f t="shared" si="110"/>
        <v>50</v>
      </c>
      <c r="M899" s="190">
        <f t="shared" si="111"/>
        <v>4.2119999999999855</v>
      </c>
      <c r="N899" s="190">
        <f t="shared" si="112"/>
        <v>0.46799999999999842</v>
      </c>
      <c r="O899" s="191">
        <f t="shared" si="114"/>
        <v>0.3829090909090902</v>
      </c>
      <c r="P899" s="192">
        <f t="shared" si="114"/>
        <v>4.2545454545454386E-2</v>
      </c>
    </row>
    <row r="900" spans="1:16" x14ac:dyDescent="0.3">
      <c r="A900" s="184" t="s">
        <v>140</v>
      </c>
      <c r="B900" s="185">
        <v>2.3199999999999998</v>
      </c>
      <c r="C900" s="185">
        <v>2.5</v>
      </c>
      <c r="D900" s="185">
        <f t="shared" ref="D900:D936" si="116">C900-B900</f>
        <v>0.18000000000000016</v>
      </c>
      <c r="E900" s="186">
        <v>2150</v>
      </c>
      <c r="F900" s="186">
        <v>50</v>
      </c>
      <c r="G900" s="187">
        <v>0.1</v>
      </c>
      <c r="H900" s="188">
        <f t="shared" ref="H900:H936" si="117">(E900*(1-G900)*D900)/(F900+5)</f>
        <v>6.3327272727272783</v>
      </c>
      <c r="I900" s="188">
        <f t="shared" ref="I900:I936" si="118">(D900*G900*E900)/(F900+5)</f>
        <v>0.70363636363636417</v>
      </c>
      <c r="J900" s="189" t="s">
        <v>173</v>
      </c>
      <c r="K900" s="189">
        <f t="shared" si="115"/>
        <v>5</v>
      </c>
      <c r="L900" s="189">
        <f t="shared" ref="L900:L936" si="119">IF((F900+5-K900)&lt;25,25,(F900+5-K900))</f>
        <v>50</v>
      </c>
      <c r="M900" s="190">
        <f t="shared" ref="M900:M936" si="120">((D900*(1-G900)*E900)/(L900))</f>
        <v>6.9660000000000055</v>
      </c>
      <c r="N900" s="190">
        <f t="shared" ref="N900:N936" si="121">(D900*G900*E900)/(L900)</f>
        <v>0.77400000000000058</v>
      </c>
      <c r="O900" s="191">
        <f t="shared" si="114"/>
        <v>0.63327272727272721</v>
      </c>
      <c r="P900" s="192">
        <f t="shared" si="114"/>
        <v>7.0363636363636406E-2</v>
      </c>
    </row>
    <row r="901" spans="1:16" x14ac:dyDescent="0.3">
      <c r="A901" s="184" t="s">
        <v>140</v>
      </c>
      <c r="B901" s="185">
        <v>2.5</v>
      </c>
      <c r="C901" s="185">
        <v>2.52</v>
      </c>
      <c r="D901" s="185">
        <f t="shared" si="116"/>
        <v>2.0000000000000018E-2</v>
      </c>
      <c r="E901" s="186">
        <v>2150</v>
      </c>
      <c r="F901" s="186">
        <v>50</v>
      </c>
      <c r="G901" s="187">
        <v>0.1</v>
      </c>
      <c r="H901" s="188">
        <f t="shared" si="117"/>
        <v>0.70363636363636417</v>
      </c>
      <c r="I901" s="188">
        <f t="shared" si="118"/>
        <v>7.8181818181818255E-2</v>
      </c>
      <c r="J901" s="189" t="s">
        <v>173</v>
      </c>
      <c r="K901" s="189">
        <f t="shared" si="115"/>
        <v>5</v>
      </c>
      <c r="L901" s="189">
        <f t="shared" si="119"/>
        <v>50</v>
      </c>
      <c r="M901" s="190">
        <f t="shared" si="120"/>
        <v>0.77400000000000058</v>
      </c>
      <c r="N901" s="190">
        <f t="shared" si="121"/>
        <v>8.600000000000009E-2</v>
      </c>
      <c r="O901" s="191">
        <f t="shared" si="114"/>
        <v>7.0363636363636406E-2</v>
      </c>
      <c r="P901" s="192">
        <f t="shared" si="114"/>
        <v>7.8181818181818352E-3</v>
      </c>
    </row>
    <row r="902" spans="1:16" x14ac:dyDescent="0.3">
      <c r="A902" s="184" t="s">
        <v>140</v>
      </c>
      <c r="B902" s="185">
        <v>2.52</v>
      </c>
      <c r="C902" s="185">
        <v>2.5299999999999998</v>
      </c>
      <c r="D902" s="185">
        <f t="shared" si="116"/>
        <v>9.9999999999997868E-3</v>
      </c>
      <c r="E902" s="186">
        <v>2150</v>
      </c>
      <c r="F902" s="186">
        <v>50</v>
      </c>
      <c r="G902" s="187">
        <v>0.1</v>
      </c>
      <c r="H902" s="188">
        <f t="shared" si="117"/>
        <v>0.35181818181817437</v>
      </c>
      <c r="I902" s="188">
        <f t="shared" si="118"/>
        <v>3.909090909090826E-2</v>
      </c>
      <c r="J902" s="189" t="s">
        <v>173</v>
      </c>
      <c r="K902" s="189">
        <f t="shared" si="115"/>
        <v>5</v>
      </c>
      <c r="L902" s="189">
        <f t="shared" si="119"/>
        <v>50</v>
      </c>
      <c r="M902" s="190">
        <f t="shared" si="120"/>
        <v>0.3869999999999918</v>
      </c>
      <c r="N902" s="190">
        <f t="shared" si="121"/>
        <v>4.2999999999999081E-2</v>
      </c>
      <c r="O902" s="191">
        <f t="shared" si="114"/>
        <v>3.5181818181817426E-2</v>
      </c>
      <c r="P902" s="192">
        <f t="shared" si="114"/>
        <v>3.9090909090908205E-3</v>
      </c>
    </row>
    <row r="903" spans="1:16" x14ac:dyDescent="0.3">
      <c r="A903" s="184" t="s">
        <v>140</v>
      </c>
      <c r="B903" s="185">
        <v>2.5299999999999998</v>
      </c>
      <c r="C903" s="185">
        <v>3</v>
      </c>
      <c r="D903" s="185">
        <f t="shared" si="116"/>
        <v>0.4700000000000002</v>
      </c>
      <c r="E903" s="186">
        <v>2150</v>
      </c>
      <c r="F903" s="186">
        <v>50</v>
      </c>
      <c r="G903" s="187">
        <v>0.1</v>
      </c>
      <c r="H903" s="188">
        <f t="shared" si="117"/>
        <v>16.535454545454552</v>
      </c>
      <c r="I903" s="188">
        <f t="shared" si="118"/>
        <v>1.8372727272727281</v>
      </c>
      <c r="J903" s="189" t="s">
        <v>174</v>
      </c>
      <c r="K903" s="189">
        <f t="shared" si="115"/>
        <v>2.5</v>
      </c>
      <c r="L903" s="189">
        <f t="shared" si="119"/>
        <v>52.5</v>
      </c>
      <c r="M903" s="190">
        <f t="shared" si="120"/>
        <v>17.322857142857153</v>
      </c>
      <c r="N903" s="190">
        <f t="shared" si="121"/>
        <v>1.9247619047619056</v>
      </c>
      <c r="O903" s="191">
        <f t="shared" si="114"/>
        <v>0.78740259740260043</v>
      </c>
      <c r="P903" s="192">
        <f t="shared" si="114"/>
        <v>8.7489177489177505E-2</v>
      </c>
    </row>
    <row r="904" spans="1:16" x14ac:dyDescent="0.3">
      <c r="A904" s="184" t="s">
        <v>140</v>
      </c>
      <c r="B904" s="185">
        <v>3</v>
      </c>
      <c r="C904" s="185">
        <v>3.5</v>
      </c>
      <c r="D904" s="185">
        <f t="shared" si="116"/>
        <v>0.5</v>
      </c>
      <c r="E904" s="186">
        <v>2150</v>
      </c>
      <c r="F904" s="186">
        <v>50</v>
      </c>
      <c r="G904" s="187">
        <v>0.1</v>
      </c>
      <c r="H904" s="188">
        <f t="shared" si="117"/>
        <v>17.59090909090909</v>
      </c>
      <c r="I904" s="188">
        <f t="shared" si="118"/>
        <v>1.9545454545454546</v>
      </c>
      <c r="J904" s="189" t="s">
        <v>174</v>
      </c>
      <c r="K904" s="189">
        <f t="shared" si="115"/>
        <v>2.5</v>
      </c>
      <c r="L904" s="189">
        <f t="shared" si="119"/>
        <v>52.5</v>
      </c>
      <c r="M904" s="190">
        <f t="shared" si="120"/>
        <v>18.428571428571427</v>
      </c>
      <c r="N904" s="190">
        <f t="shared" si="121"/>
        <v>2.0476190476190474</v>
      </c>
      <c r="O904" s="191">
        <f t="shared" si="114"/>
        <v>0.83766233766233711</v>
      </c>
      <c r="P904" s="192">
        <f t="shared" si="114"/>
        <v>9.3073593073592864E-2</v>
      </c>
    </row>
    <row r="905" spans="1:16" x14ac:dyDescent="0.3">
      <c r="A905" s="184" t="s">
        <v>140</v>
      </c>
      <c r="B905" s="185">
        <v>3.5</v>
      </c>
      <c r="C905" s="185">
        <v>3.62</v>
      </c>
      <c r="D905" s="185">
        <f t="shared" si="116"/>
        <v>0.12000000000000011</v>
      </c>
      <c r="E905" s="186">
        <v>2150</v>
      </c>
      <c r="F905" s="186">
        <v>50</v>
      </c>
      <c r="G905" s="187">
        <v>0.1</v>
      </c>
      <c r="H905" s="188">
        <f t="shared" si="117"/>
        <v>4.2218181818181861</v>
      </c>
      <c r="I905" s="188">
        <f t="shared" si="118"/>
        <v>0.4690909090909095</v>
      </c>
      <c r="J905" s="189" t="s">
        <v>174</v>
      </c>
      <c r="K905" s="189">
        <f t="shared" si="115"/>
        <v>2.5</v>
      </c>
      <c r="L905" s="189">
        <f t="shared" si="119"/>
        <v>52.5</v>
      </c>
      <c r="M905" s="190">
        <f t="shared" si="120"/>
        <v>4.422857142857147</v>
      </c>
      <c r="N905" s="190">
        <f t="shared" si="121"/>
        <v>0.49142857142857183</v>
      </c>
      <c r="O905" s="191">
        <f t="shared" si="114"/>
        <v>0.20103896103896091</v>
      </c>
      <c r="P905" s="192">
        <f t="shared" si="114"/>
        <v>2.2337662337662323E-2</v>
      </c>
    </row>
    <row r="906" spans="1:16" x14ac:dyDescent="0.3">
      <c r="A906" s="184" t="s">
        <v>140</v>
      </c>
      <c r="B906" s="185">
        <v>3.62</v>
      </c>
      <c r="C906" s="185">
        <v>3.91</v>
      </c>
      <c r="D906" s="185">
        <f t="shared" si="116"/>
        <v>0.29000000000000004</v>
      </c>
      <c r="E906" s="186">
        <v>2290</v>
      </c>
      <c r="F906" s="186">
        <v>50</v>
      </c>
      <c r="G906" s="187">
        <v>0.1</v>
      </c>
      <c r="H906" s="188">
        <f t="shared" si="117"/>
        <v>10.86709090909091</v>
      </c>
      <c r="I906" s="188">
        <f t="shared" si="118"/>
        <v>1.2074545454545456</v>
      </c>
      <c r="J906" s="189" t="s">
        <v>174</v>
      </c>
      <c r="K906" s="189">
        <f t="shared" si="115"/>
        <v>2.5</v>
      </c>
      <c r="L906" s="189">
        <f t="shared" si="119"/>
        <v>52.5</v>
      </c>
      <c r="M906" s="190">
        <f t="shared" si="120"/>
        <v>11.384571428571432</v>
      </c>
      <c r="N906" s="190">
        <f t="shared" si="121"/>
        <v>1.2649523809523811</v>
      </c>
      <c r="O906" s="191">
        <f t="shared" si="114"/>
        <v>0.51748051948052165</v>
      </c>
      <c r="P906" s="192">
        <f t="shared" si="114"/>
        <v>5.7497835497835492E-2</v>
      </c>
    </row>
    <row r="907" spans="1:16" x14ac:dyDescent="0.3">
      <c r="A907" s="184" t="s">
        <v>140</v>
      </c>
      <c r="B907" s="185">
        <v>3.91</v>
      </c>
      <c r="C907" s="185">
        <v>4</v>
      </c>
      <c r="D907" s="185">
        <f t="shared" si="116"/>
        <v>8.9999999999999858E-2</v>
      </c>
      <c r="E907" s="186">
        <v>2200</v>
      </c>
      <c r="F907" s="186">
        <v>50</v>
      </c>
      <c r="G907" s="187">
        <v>0.1</v>
      </c>
      <c r="H907" s="188">
        <f t="shared" si="117"/>
        <v>3.2399999999999944</v>
      </c>
      <c r="I907" s="188">
        <f t="shared" si="118"/>
        <v>0.35999999999999943</v>
      </c>
      <c r="J907" s="189" t="s">
        <v>174</v>
      </c>
      <c r="K907" s="189">
        <f t="shared" si="115"/>
        <v>2.5</v>
      </c>
      <c r="L907" s="189">
        <f t="shared" si="119"/>
        <v>52.5</v>
      </c>
      <c r="M907" s="190">
        <f t="shared" si="120"/>
        <v>3.3942857142857092</v>
      </c>
      <c r="N907" s="190">
        <f t="shared" si="121"/>
        <v>0.37714285714285656</v>
      </c>
      <c r="O907" s="191">
        <f t="shared" si="114"/>
        <v>0.1542857142857148</v>
      </c>
      <c r="P907" s="192">
        <f t="shared" si="114"/>
        <v>1.7142857142857126E-2</v>
      </c>
    </row>
    <row r="908" spans="1:16" x14ac:dyDescent="0.3">
      <c r="A908" s="184" t="s">
        <v>140</v>
      </c>
      <c r="B908" s="185">
        <v>4</v>
      </c>
      <c r="C908" s="185">
        <v>4.33</v>
      </c>
      <c r="D908" s="185">
        <f t="shared" si="116"/>
        <v>0.33000000000000007</v>
      </c>
      <c r="E908" s="186">
        <v>2200</v>
      </c>
      <c r="F908" s="186">
        <v>50</v>
      </c>
      <c r="G908" s="187">
        <v>0.1</v>
      </c>
      <c r="H908" s="188">
        <f t="shared" si="117"/>
        <v>11.88</v>
      </c>
      <c r="I908" s="188">
        <f t="shared" si="118"/>
        <v>1.3200000000000005</v>
      </c>
      <c r="J908" s="189" t="s">
        <v>174</v>
      </c>
      <c r="K908" s="189">
        <f t="shared" si="115"/>
        <v>2.5</v>
      </c>
      <c r="L908" s="189">
        <f t="shared" si="119"/>
        <v>52.5</v>
      </c>
      <c r="M908" s="190">
        <f t="shared" si="120"/>
        <v>12.44571428571429</v>
      </c>
      <c r="N908" s="190">
        <f t="shared" si="121"/>
        <v>1.3828571428571432</v>
      </c>
      <c r="O908" s="191">
        <f t="shared" si="114"/>
        <v>0.56571428571428939</v>
      </c>
      <c r="P908" s="192">
        <f t="shared" si="114"/>
        <v>6.2857142857142723E-2</v>
      </c>
    </row>
    <row r="909" spans="1:16" x14ac:dyDescent="0.3">
      <c r="A909" s="184" t="s">
        <v>140</v>
      </c>
      <c r="B909" s="185">
        <v>4.33</v>
      </c>
      <c r="C909" s="185">
        <v>4.3499999999999996</v>
      </c>
      <c r="D909" s="185">
        <f t="shared" si="116"/>
        <v>1.9999999999999574E-2</v>
      </c>
      <c r="E909" s="186">
        <v>2180</v>
      </c>
      <c r="F909" s="186">
        <v>50</v>
      </c>
      <c r="G909" s="187">
        <v>0.1</v>
      </c>
      <c r="H909" s="188">
        <f t="shared" si="117"/>
        <v>0.71345454545453024</v>
      </c>
      <c r="I909" s="188">
        <f t="shared" si="118"/>
        <v>7.9272727272725579E-2</v>
      </c>
      <c r="J909" s="189" t="s">
        <v>174</v>
      </c>
      <c r="K909" s="189">
        <f t="shared" si="115"/>
        <v>2.5</v>
      </c>
      <c r="L909" s="189">
        <f t="shared" si="119"/>
        <v>52.5</v>
      </c>
      <c r="M909" s="190">
        <f t="shared" si="120"/>
        <v>0.74742857142855545</v>
      </c>
      <c r="N909" s="190">
        <f t="shared" si="121"/>
        <v>8.3047619047617274E-2</v>
      </c>
      <c r="O909" s="191">
        <f t="shared" si="114"/>
        <v>3.3974025974025213E-2</v>
      </c>
      <c r="P909" s="192">
        <f t="shared" si="114"/>
        <v>3.7748917748916949E-3</v>
      </c>
    </row>
    <row r="910" spans="1:16" x14ac:dyDescent="0.3">
      <c r="A910" s="184" t="s">
        <v>140</v>
      </c>
      <c r="B910" s="185">
        <v>4.3499999999999996</v>
      </c>
      <c r="C910" s="185">
        <v>4.5</v>
      </c>
      <c r="D910" s="185">
        <f t="shared" si="116"/>
        <v>0.15000000000000036</v>
      </c>
      <c r="E910" s="186">
        <v>2180</v>
      </c>
      <c r="F910" s="186">
        <v>50</v>
      </c>
      <c r="G910" s="187">
        <v>0.1</v>
      </c>
      <c r="H910" s="188">
        <f t="shared" si="117"/>
        <v>5.3509090909091039</v>
      </c>
      <c r="I910" s="188">
        <f t="shared" si="118"/>
        <v>0.59454545454545604</v>
      </c>
      <c r="J910" s="189" t="s">
        <v>174</v>
      </c>
      <c r="K910" s="189">
        <f t="shared" si="115"/>
        <v>2.5</v>
      </c>
      <c r="L910" s="189">
        <f t="shared" si="119"/>
        <v>52.5</v>
      </c>
      <c r="M910" s="190">
        <f t="shared" si="120"/>
        <v>5.6057142857142992</v>
      </c>
      <c r="N910" s="190">
        <f t="shared" si="121"/>
        <v>0.62285714285714444</v>
      </c>
      <c r="O910" s="191">
        <f t="shared" si="114"/>
        <v>0.25480519480519526</v>
      </c>
      <c r="P910" s="192">
        <f t="shared" si="114"/>
        <v>2.8311688311688399E-2</v>
      </c>
    </row>
    <row r="911" spans="1:16" x14ac:dyDescent="0.3">
      <c r="A911" s="184" t="s">
        <v>140</v>
      </c>
      <c r="B911" s="185">
        <v>4.5</v>
      </c>
      <c r="C911" s="185">
        <v>4.51</v>
      </c>
      <c r="D911" s="185">
        <f t="shared" si="116"/>
        <v>9.9999999999997868E-3</v>
      </c>
      <c r="E911" s="186">
        <v>2180</v>
      </c>
      <c r="F911" s="186">
        <v>50</v>
      </c>
      <c r="G911" s="187">
        <v>0.1</v>
      </c>
      <c r="H911" s="188">
        <f t="shared" si="117"/>
        <v>0.35672727272726512</v>
      </c>
      <c r="I911" s="188">
        <f t="shared" si="118"/>
        <v>3.963636363636279E-2</v>
      </c>
      <c r="J911" s="189" t="s">
        <v>174</v>
      </c>
      <c r="K911" s="189">
        <f t="shared" si="115"/>
        <v>2.5</v>
      </c>
      <c r="L911" s="189">
        <f t="shared" si="119"/>
        <v>52.5</v>
      </c>
      <c r="M911" s="190">
        <f t="shared" si="120"/>
        <v>0.37371428571427773</v>
      </c>
      <c r="N911" s="190">
        <f t="shared" si="121"/>
        <v>4.1523809523808637E-2</v>
      </c>
      <c r="O911" s="191">
        <f t="shared" si="114"/>
        <v>1.6987012987012606E-2</v>
      </c>
      <c r="P911" s="192">
        <f t="shared" si="114"/>
        <v>1.8874458874458475E-3</v>
      </c>
    </row>
    <row r="912" spans="1:16" x14ac:dyDescent="0.3">
      <c r="A912" s="184" t="s">
        <v>140</v>
      </c>
      <c r="B912" s="185">
        <v>4.51</v>
      </c>
      <c r="C912" s="185">
        <v>4.6500000000000004</v>
      </c>
      <c r="D912" s="185">
        <f t="shared" si="116"/>
        <v>0.14000000000000057</v>
      </c>
      <c r="E912" s="186">
        <v>2180</v>
      </c>
      <c r="F912" s="186">
        <v>50</v>
      </c>
      <c r="G912" s="187">
        <v>0.1</v>
      </c>
      <c r="H912" s="188">
        <f t="shared" si="117"/>
        <v>4.994181818181838</v>
      </c>
      <c r="I912" s="188">
        <f t="shared" si="118"/>
        <v>0.55490909090909313</v>
      </c>
      <c r="J912" s="189" t="s">
        <v>174</v>
      </c>
      <c r="K912" s="189">
        <f t="shared" si="115"/>
        <v>2.5</v>
      </c>
      <c r="L912" s="189">
        <f t="shared" si="119"/>
        <v>52.5</v>
      </c>
      <c r="M912" s="190">
        <f t="shared" si="120"/>
        <v>5.2320000000000215</v>
      </c>
      <c r="N912" s="190">
        <f t="shared" si="121"/>
        <v>0.5813333333333357</v>
      </c>
      <c r="O912" s="191">
        <f t="shared" si="114"/>
        <v>0.23781818181818348</v>
      </c>
      <c r="P912" s="192">
        <f t="shared" si="114"/>
        <v>2.6424242424242572E-2</v>
      </c>
    </row>
    <row r="913" spans="1:16" x14ac:dyDescent="0.3">
      <c r="A913" s="184" t="s">
        <v>140</v>
      </c>
      <c r="B913" s="185">
        <v>4.6500000000000004</v>
      </c>
      <c r="C913" s="185">
        <v>4.75</v>
      </c>
      <c r="D913" s="185">
        <f t="shared" si="116"/>
        <v>9.9999999999999645E-2</v>
      </c>
      <c r="E913" s="186">
        <v>2277</v>
      </c>
      <c r="F913" s="186">
        <v>50</v>
      </c>
      <c r="G913" s="187">
        <v>0.1</v>
      </c>
      <c r="H913" s="188">
        <f t="shared" si="117"/>
        <v>3.7259999999999871</v>
      </c>
      <c r="I913" s="188">
        <f t="shared" si="118"/>
        <v>0.41399999999999859</v>
      </c>
      <c r="J913" s="189" t="s">
        <v>174</v>
      </c>
      <c r="K913" s="189">
        <f t="shared" si="115"/>
        <v>2.5</v>
      </c>
      <c r="L913" s="189">
        <f t="shared" si="119"/>
        <v>52.5</v>
      </c>
      <c r="M913" s="190">
        <f t="shared" si="120"/>
        <v>3.9034285714285577</v>
      </c>
      <c r="N913" s="190">
        <f t="shared" si="121"/>
        <v>0.43371428571428422</v>
      </c>
      <c r="O913" s="191">
        <f t="shared" si="114"/>
        <v>0.1774285714285706</v>
      </c>
      <c r="P913" s="192">
        <f t="shared" si="114"/>
        <v>1.9714285714285629E-2</v>
      </c>
    </row>
    <row r="914" spans="1:16" x14ac:dyDescent="0.3">
      <c r="A914" s="184" t="s">
        <v>140</v>
      </c>
      <c r="B914" s="185">
        <v>4.75</v>
      </c>
      <c r="C914" s="185">
        <v>4.9420000000000002</v>
      </c>
      <c r="D914" s="185">
        <f t="shared" si="116"/>
        <v>0.19200000000000017</v>
      </c>
      <c r="E914" s="186">
        <v>2277</v>
      </c>
      <c r="F914" s="186">
        <v>40</v>
      </c>
      <c r="G914" s="187">
        <v>0.1</v>
      </c>
      <c r="H914" s="188">
        <f t="shared" si="117"/>
        <v>8.7436800000000083</v>
      </c>
      <c r="I914" s="188">
        <f t="shared" si="118"/>
        <v>0.97152000000000105</v>
      </c>
      <c r="J914" s="189" t="s">
        <v>174</v>
      </c>
      <c r="K914" s="189">
        <f t="shared" si="115"/>
        <v>2.5</v>
      </c>
      <c r="L914" s="189">
        <f t="shared" si="119"/>
        <v>42.5</v>
      </c>
      <c r="M914" s="190">
        <f t="shared" si="120"/>
        <v>9.2580141176470665</v>
      </c>
      <c r="N914" s="190">
        <f t="shared" si="121"/>
        <v>1.0286682352941188</v>
      </c>
      <c r="O914" s="191">
        <f t="shared" si="114"/>
        <v>0.51433411764705816</v>
      </c>
      <c r="P914" s="192">
        <f t="shared" si="114"/>
        <v>5.7148235294117722E-2</v>
      </c>
    </row>
    <row r="915" spans="1:16" x14ac:dyDescent="0.3">
      <c r="A915" s="184" t="s">
        <v>140</v>
      </c>
      <c r="B915" s="185">
        <v>4.9420000000000002</v>
      </c>
      <c r="C915" s="185">
        <v>4.9800000000000004</v>
      </c>
      <c r="D915" s="185">
        <f t="shared" si="116"/>
        <v>3.8000000000000256E-2</v>
      </c>
      <c r="E915" s="186">
        <v>2277</v>
      </c>
      <c r="F915" s="186">
        <v>40</v>
      </c>
      <c r="G915" s="187">
        <v>0.1</v>
      </c>
      <c r="H915" s="188">
        <f t="shared" si="117"/>
        <v>1.7305200000000118</v>
      </c>
      <c r="I915" s="188">
        <f t="shared" si="118"/>
        <v>0.19228000000000128</v>
      </c>
      <c r="J915" s="189" t="s">
        <v>174</v>
      </c>
      <c r="K915" s="189">
        <f t="shared" si="115"/>
        <v>2.5</v>
      </c>
      <c r="L915" s="189">
        <f t="shared" si="119"/>
        <v>42.5</v>
      </c>
      <c r="M915" s="190">
        <f t="shared" si="120"/>
        <v>1.8323152941176595</v>
      </c>
      <c r="N915" s="190">
        <f t="shared" si="121"/>
        <v>0.20359058823529549</v>
      </c>
      <c r="O915" s="191">
        <f t="shared" si="114"/>
        <v>0.10179529411764765</v>
      </c>
      <c r="P915" s="192">
        <f t="shared" si="114"/>
        <v>1.1310588235294211E-2</v>
      </c>
    </row>
    <row r="916" spans="1:16" x14ac:dyDescent="0.3">
      <c r="A916" s="184" t="s">
        <v>140</v>
      </c>
      <c r="B916" s="185">
        <v>4.9800000000000004</v>
      </c>
      <c r="C916" s="185">
        <v>4.99</v>
      </c>
      <c r="D916" s="185">
        <f t="shared" si="116"/>
        <v>9.9999999999997868E-3</v>
      </c>
      <c r="E916" s="186">
        <v>2277</v>
      </c>
      <c r="F916" s="186">
        <v>40</v>
      </c>
      <c r="G916" s="187">
        <v>0.1</v>
      </c>
      <c r="H916" s="188">
        <f t="shared" si="117"/>
        <v>0.45539999999999031</v>
      </c>
      <c r="I916" s="188">
        <f t="shared" si="118"/>
        <v>5.0599999999998931E-2</v>
      </c>
      <c r="J916" s="189" t="s">
        <v>174</v>
      </c>
      <c r="K916" s="189">
        <f t="shared" si="115"/>
        <v>2.5</v>
      </c>
      <c r="L916" s="189">
        <f t="shared" si="119"/>
        <v>42.5</v>
      </c>
      <c r="M916" s="190">
        <f t="shared" si="120"/>
        <v>0.48218823529410743</v>
      </c>
      <c r="N916" s="190">
        <f t="shared" si="121"/>
        <v>5.3576470588234157E-2</v>
      </c>
      <c r="O916" s="191">
        <f t="shared" si="114"/>
        <v>2.6788235294117113E-2</v>
      </c>
      <c r="P916" s="192">
        <f t="shared" si="114"/>
        <v>2.9764705882352263E-3</v>
      </c>
    </row>
    <row r="917" spans="1:16" x14ac:dyDescent="0.3">
      <c r="A917" s="184" t="s">
        <v>140</v>
      </c>
      <c r="B917" s="185">
        <v>4.99</v>
      </c>
      <c r="C917" s="185">
        <v>5</v>
      </c>
      <c r="D917" s="185">
        <f t="shared" si="116"/>
        <v>9.9999999999997868E-3</v>
      </c>
      <c r="E917" s="186">
        <v>2277</v>
      </c>
      <c r="F917" s="186">
        <v>40</v>
      </c>
      <c r="G917" s="187">
        <v>0.1</v>
      </c>
      <c r="H917" s="188">
        <f t="shared" si="117"/>
        <v>0.45539999999999031</v>
      </c>
      <c r="I917" s="188">
        <f t="shared" si="118"/>
        <v>5.0599999999998931E-2</v>
      </c>
      <c r="J917" s="189" t="s">
        <v>174</v>
      </c>
      <c r="K917" s="189">
        <f t="shared" si="115"/>
        <v>2.5</v>
      </c>
      <c r="L917" s="189">
        <f t="shared" si="119"/>
        <v>42.5</v>
      </c>
      <c r="M917" s="190">
        <f t="shared" si="120"/>
        <v>0.48218823529410743</v>
      </c>
      <c r="N917" s="190">
        <f t="shared" si="121"/>
        <v>5.3576470588234157E-2</v>
      </c>
      <c r="O917" s="191">
        <f t="shared" si="114"/>
        <v>2.6788235294117113E-2</v>
      </c>
      <c r="P917" s="192">
        <f t="shared" si="114"/>
        <v>2.9764705882352263E-3</v>
      </c>
    </row>
    <row r="918" spans="1:16" x14ac:dyDescent="0.3">
      <c r="A918" s="184" t="s">
        <v>140</v>
      </c>
      <c r="B918" s="185">
        <v>5</v>
      </c>
      <c r="C918" s="185">
        <v>5.0199999999999996</v>
      </c>
      <c r="D918" s="185">
        <f t="shared" si="116"/>
        <v>1.9999999999999574E-2</v>
      </c>
      <c r="E918" s="186">
        <v>2367</v>
      </c>
      <c r="F918" s="186">
        <v>40</v>
      </c>
      <c r="G918" s="187">
        <v>0.1</v>
      </c>
      <c r="H918" s="188">
        <f t="shared" si="117"/>
        <v>0.94679999999997988</v>
      </c>
      <c r="I918" s="188">
        <f t="shared" si="118"/>
        <v>0.10519999999999777</v>
      </c>
      <c r="J918" s="189" t="s">
        <v>174</v>
      </c>
      <c r="K918" s="189">
        <f t="shared" si="115"/>
        <v>2.5</v>
      </c>
      <c r="L918" s="189">
        <f t="shared" si="119"/>
        <v>42.5</v>
      </c>
      <c r="M918" s="190">
        <f t="shared" si="120"/>
        <v>1.0024941176470374</v>
      </c>
      <c r="N918" s="190">
        <f t="shared" si="121"/>
        <v>0.11138823529411529</v>
      </c>
      <c r="O918" s="191">
        <f t="shared" si="114"/>
        <v>5.5694117647057562E-2</v>
      </c>
      <c r="P918" s="192">
        <f t="shared" si="114"/>
        <v>6.1882352941175223E-3</v>
      </c>
    </row>
    <row r="919" spans="1:16" x14ac:dyDescent="0.3">
      <c r="A919" s="184" t="s">
        <v>140</v>
      </c>
      <c r="B919" s="185">
        <v>5.0199999999999996</v>
      </c>
      <c r="C919" s="185">
        <v>5.03</v>
      </c>
      <c r="D919" s="185">
        <f t="shared" si="116"/>
        <v>1.0000000000000675E-2</v>
      </c>
      <c r="E919" s="186">
        <v>2367</v>
      </c>
      <c r="F919" s="186">
        <v>40</v>
      </c>
      <c r="G919" s="187">
        <v>0.1</v>
      </c>
      <c r="H919" s="188">
        <f t="shared" si="117"/>
        <v>0.47340000000003202</v>
      </c>
      <c r="I919" s="188">
        <f t="shared" si="118"/>
        <v>5.2600000000003554E-2</v>
      </c>
      <c r="J919" s="189" t="s">
        <v>174</v>
      </c>
      <c r="K919" s="189">
        <f t="shared" si="115"/>
        <v>2.5</v>
      </c>
      <c r="L919" s="189">
        <f t="shared" si="119"/>
        <v>42.5</v>
      </c>
      <c r="M919" s="190">
        <f t="shared" si="120"/>
        <v>0.50124705882356324</v>
      </c>
      <c r="N919" s="190">
        <f t="shared" si="121"/>
        <v>5.5694117647062585E-2</v>
      </c>
      <c r="O919" s="191">
        <f t="shared" si="114"/>
        <v>2.7847058823531223E-2</v>
      </c>
      <c r="P919" s="192">
        <f t="shared" si="114"/>
        <v>3.0941176470590318E-3</v>
      </c>
    </row>
    <row r="920" spans="1:16" x14ac:dyDescent="0.3">
      <c r="A920" s="184" t="s">
        <v>140</v>
      </c>
      <c r="B920" s="185">
        <v>5.03</v>
      </c>
      <c r="C920" s="185">
        <v>5.08</v>
      </c>
      <c r="D920" s="185">
        <f t="shared" si="116"/>
        <v>4.9999999999999822E-2</v>
      </c>
      <c r="E920" s="186">
        <v>2367</v>
      </c>
      <c r="F920" s="186">
        <v>40</v>
      </c>
      <c r="G920" s="187">
        <v>0.1</v>
      </c>
      <c r="H920" s="188">
        <f t="shared" si="117"/>
        <v>2.366999999999992</v>
      </c>
      <c r="I920" s="188">
        <f t="shared" si="118"/>
        <v>0.26299999999999912</v>
      </c>
      <c r="J920" s="189" t="s">
        <v>174</v>
      </c>
      <c r="K920" s="189">
        <f t="shared" si="115"/>
        <v>2.5</v>
      </c>
      <c r="L920" s="189">
        <f t="shared" si="119"/>
        <v>42.5</v>
      </c>
      <c r="M920" s="190">
        <f t="shared" si="120"/>
        <v>2.506235294117638</v>
      </c>
      <c r="N920" s="190">
        <f t="shared" si="121"/>
        <v>0.27847058823529319</v>
      </c>
      <c r="O920" s="191">
        <f t="shared" si="114"/>
        <v>0.13923529411764601</v>
      </c>
      <c r="P920" s="192">
        <f t="shared" si="114"/>
        <v>1.5470588235294069E-2</v>
      </c>
    </row>
    <row r="921" spans="1:16" x14ac:dyDescent="0.3">
      <c r="A921" s="184" t="s">
        <v>140</v>
      </c>
      <c r="B921" s="185">
        <v>5.08</v>
      </c>
      <c r="C921" s="185">
        <v>5.09</v>
      </c>
      <c r="D921" s="185">
        <f t="shared" si="116"/>
        <v>9.9999999999997868E-3</v>
      </c>
      <c r="E921" s="186">
        <v>2367</v>
      </c>
      <c r="F921" s="186">
        <v>40</v>
      </c>
      <c r="G921" s="187">
        <v>0.1</v>
      </c>
      <c r="H921" s="188">
        <f t="shared" si="117"/>
        <v>0.47339999999998994</v>
      </c>
      <c r="I921" s="188">
        <f t="shared" si="118"/>
        <v>5.2599999999998884E-2</v>
      </c>
      <c r="J921" s="189" t="s">
        <v>174</v>
      </c>
      <c r="K921" s="189">
        <f t="shared" si="115"/>
        <v>2.5</v>
      </c>
      <c r="L921" s="189">
        <f t="shared" si="119"/>
        <v>42.5</v>
      </c>
      <c r="M921" s="190">
        <f t="shared" si="120"/>
        <v>0.50124705882351872</v>
      </c>
      <c r="N921" s="190">
        <f t="shared" si="121"/>
        <v>5.5694117647057645E-2</v>
      </c>
      <c r="O921" s="191">
        <f t="shared" si="114"/>
        <v>2.7847058823528781E-2</v>
      </c>
      <c r="P921" s="192">
        <f t="shared" si="114"/>
        <v>3.0941176470587611E-3</v>
      </c>
    </row>
    <row r="922" spans="1:16" x14ac:dyDescent="0.3">
      <c r="A922" s="184" t="s">
        <v>140</v>
      </c>
      <c r="B922" s="185">
        <v>5.09</v>
      </c>
      <c r="C922" s="185">
        <v>5.24</v>
      </c>
      <c r="D922" s="185">
        <f t="shared" si="116"/>
        <v>0.15000000000000036</v>
      </c>
      <c r="E922" s="186">
        <v>2367</v>
      </c>
      <c r="F922" s="186">
        <v>40</v>
      </c>
      <c r="G922" s="187">
        <v>0.1</v>
      </c>
      <c r="H922" s="188">
        <f t="shared" si="117"/>
        <v>7.1010000000000177</v>
      </c>
      <c r="I922" s="188">
        <f t="shared" si="118"/>
        <v>0.78900000000000192</v>
      </c>
      <c r="J922" s="189" t="s">
        <v>174</v>
      </c>
      <c r="K922" s="189">
        <f t="shared" si="115"/>
        <v>2.5</v>
      </c>
      <c r="L922" s="189">
        <f t="shared" si="119"/>
        <v>42.5</v>
      </c>
      <c r="M922" s="190">
        <f t="shared" si="120"/>
        <v>7.5187058823529593</v>
      </c>
      <c r="N922" s="190">
        <f t="shared" si="121"/>
        <v>0.83541176470588441</v>
      </c>
      <c r="O922" s="191">
        <f t="shared" si="114"/>
        <v>0.41770588235294159</v>
      </c>
      <c r="P922" s="192">
        <f t="shared" si="114"/>
        <v>4.6411764705882486E-2</v>
      </c>
    </row>
    <row r="923" spans="1:16" x14ac:dyDescent="0.3">
      <c r="A923" s="184" t="s">
        <v>140</v>
      </c>
      <c r="B923" s="185">
        <v>5.24</v>
      </c>
      <c r="C923" s="185">
        <v>5.2809999999999997</v>
      </c>
      <c r="D923" s="185">
        <f t="shared" si="116"/>
        <v>4.0999999999999481E-2</v>
      </c>
      <c r="E923" s="186">
        <v>2367</v>
      </c>
      <c r="F923" s="186">
        <v>40</v>
      </c>
      <c r="G923" s="187">
        <v>0.1</v>
      </c>
      <c r="H923" s="188">
        <f t="shared" si="117"/>
        <v>1.9409399999999755</v>
      </c>
      <c r="I923" s="188">
        <f t="shared" si="118"/>
        <v>0.2156599999999973</v>
      </c>
      <c r="J923" s="189" t="s">
        <v>174</v>
      </c>
      <c r="K923" s="189">
        <f t="shared" si="115"/>
        <v>2.5</v>
      </c>
      <c r="L923" s="189">
        <f t="shared" si="119"/>
        <v>42.5</v>
      </c>
      <c r="M923" s="190">
        <f t="shared" si="120"/>
        <v>2.0551129411764446</v>
      </c>
      <c r="N923" s="190">
        <f t="shared" si="121"/>
        <v>0.22834588235293832</v>
      </c>
      <c r="O923" s="191">
        <f t="shared" si="114"/>
        <v>0.11417294117646914</v>
      </c>
      <c r="P923" s="192">
        <f t="shared" si="114"/>
        <v>1.2685882352941019E-2</v>
      </c>
    </row>
    <row r="924" spans="1:16" x14ac:dyDescent="0.3">
      <c r="A924" s="184" t="s">
        <v>140</v>
      </c>
      <c r="B924" s="185">
        <v>5.2809999999999997</v>
      </c>
      <c r="C924" s="185">
        <v>5.33</v>
      </c>
      <c r="D924" s="185">
        <f t="shared" si="116"/>
        <v>4.9000000000000377E-2</v>
      </c>
      <c r="E924" s="186">
        <v>2367</v>
      </c>
      <c r="F924" s="186">
        <v>40</v>
      </c>
      <c r="G924" s="187">
        <v>0.1</v>
      </c>
      <c r="H924" s="188">
        <f t="shared" si="117"/>
        <v>2.319660000000018</v>
      </c>
      <c r="I924" s="188">
        <f t="shared" si="118"/>
        <v>0.25774000000000202</v>
      </c>
      <c r="J924" s="189" t="s">
        <v>174</v>
      </c>
      <c r="K924" s="189">
        <f t="shared" si="115"/>
        <v>2.5</v>
      </c>
      <c r="L924" s="189">
        <f t="shared" si="119"/>
        <v>42.5</v>
      </c>
      <c r="M924" s="190">
        <f t="shared" si="120"/>
        <v>2.4561105882353131</v>
      </c>
      <c r="N924" s="190">
        <f t="shared" si="121"/>
        <v>0.27290117647059037</v>
      </c>
      <c r="O924" s="191">
        <f t="shared" si="114"/>
        <v>0.1364505882352951</v>
      </c>
      <c r="P924" s="192">
        <f t="shared" si="114"/>
        <v>1.5161176470588345E-2</v>
      </c>
    </row>
    <row r="925" spans="1:16" x14ac:dyDescent="0.3">
      <c r="A925" s="184" t="s">
        <v>140</v>
      </c>
      <c r="B925" s="185">
        <v>5.33</v>
      </c>
      <c r="C925" s="185">
        <v>5.5</v>
      </c>
      <c r="D925" s="185">
        <f t="shared" si="116"/>
        <v>0.16999999999999993</v>
      </c>
      <c r="E925" s="186">
        <v>2700</v>
      </c>
      <c r="F925" s="186">
        <v>40</v>
      </c>
      <c r="G925" s="187">
        <v>0.1</v>
      </c>
      <c r="H925" s="188">
        <f t="shared" si="117"/>
        <v>9.1799999999999962</v>
      </c>
      <c r="I925" s="188">
        <f t="shared" si="118"/>
        <v>1.0199999999999996</v>
      </c>
      <c r="J925" s="189" t="s">
        <v>174</v>
      </c>
      <c r="K925" s="189">
        <f t="shared" si="115"/>
        <v>2.5</v>
      </c>
      <c r="L925" s="189">
        <f t="shared" si="119"/>
        <v>42.5</v>
      </c>
      <c r="M925" s="190">
        <f t="shared" si="120"/>
        <v>9.7199999999999971</v>
      </c>
      <c r="N925" s="190">
        <f t="shared" si="121"/>
        <v>1.0799999999999996</v>
      </c>
      <c r="O925" s="191">
        <f t="shared" si="114"/>
        <v>0.54000000000000092</v>
      </c>
      <c r="P925" s="192">
        <f t="shared" si="114"/>
        <v>6.0000000000000053E-2</v>
      </c>
    </row>
    <row r="926" spans="1:16" x14ac:dyDescent="0.3">
      <c r="A926" s="184" t="s">
        <v>140</v>
      </c>
      <c r="B926" s="185">
        <v>5.5</v>
      </c>
      <c r="C926" s="185">
        <v>5.62</v>
      </c>
      <c r="D926" s="185">
        <f t="shared" si="116"/>
        <v>0.12000000000000011</v>
      </c>
      <c r="E926" s="186">
        <v>2700</v>
      </c>
      <c r="F926" s="186">
        <v>40</v>
      </c>
      <c r="G926" s="187">
        <v>0.1</v>
      </c>
      <c r="H926" s="188">
        <f t="shared" si="117"/>
        <v>6.4800000000000058</v>
      </c>
      <c r="I926" s="188">
        <f t="shared" si="118"/>
        <v>0.72000000000000064</v>
      </c>
      <c r="J926" s="189" t="s">
        <v>174</v>
      </c>
      <c r="K926" s="189">
        <f t="shared" si="115"/>
        <v>2.5</v>
      </c>
      <c r="L926" s="189">
        <f t="shared" si="119"/>
        <v>42.5</v>
      </c>
      <c r="M926" s="190">
        <f t="shared" si="120"/>
        <v>6.8611764705882408</v>
      </c>
      <c r="N926" s="190">
        <f t="shared" si="121"/>
        <v>0.76235294117647123</v>
      </c>
      <c r="O926" s="191">
        <f t="shared" si="114"/>
        <v>0.38117647058823501</v>
      </c>
      <c r="P926" s="192">
        <f t="shared" si="114"/>
        <v>4.2352941176470593E-2</v>
      </c>
    </row>
    <row r="927" spans="1:16" x14ac:dyDescent="0.3">
      <c r="A927" s="184" t="s">
        <v>140</v>
      </c>
      <c r="B927" s="185">
        <v>5.62</v>
      </c>
      <c r="C927" s="185">
        <v>5.65</v>
      </c>
      <c r="D927" s="185">
        <f t="shared" si="116"/>
        <v>3.0000000000000249E-2</v>
      </c>
      <c r="E927" s="186">
        <v>2750</v>
      </c>
      <c r="F927" s="186">
        <v>40</v>
      </c>
      <c r="G927" s="187">
        <v>0.1</v>
      </c>
      <c r="H927" s="188">
        <f t="shared" si="117"/>
        <v>1.6500000000000137</v>
      </c>
      <c r="I927" s="188">
        <f t="shared" si="118"/>
        <v>0.18333333333333487</v>
      </c>
      <c r="J927" s="189" t="s">
        <v>174</v>
      </c>
      <c r="K927" s="189">
        <f t="shared" si="115"/>
        <v>2.5</v>
      </c>
      <c r="L927" s="189">
        <f t="shared" si="119"/>
        <v>42.5</v>
      </c>
      <c r="M927" s="190">
        <f t="shared" si="120"/>
        <v>1.7470588235294264</v>
      </c>
      <c r="N927" s="190">
        <f t="shared" si="121"/>
        <v>0.19411764705882517</v>
      </c>
      <c r="O927" s="191">
        <f t="shared" si="114"/>
        <v>9.7058823529412752E-2</v>
      </c>
      <c r="P927" s="192">
        <f t="shared" si="114"/>
        <v>1.0784313725490297E-2</v>
      </c>
    </row>
    <row r="928" spans="1:16" x14ac:dyDescent="0.3">
      <c r="A928" s="184" t="s">
        <v>140</v>
      </c>
      <c r="B928" s="185">
        <v>5.65</v>
      </c>
      <c r="C928" s="185">
        <v>5.7169999999999996</v>
      </c>
      <c r="D928" s="185">
        <f t="shared" si="116"/>
        <v>6.6999999999999282E-2</v>
      </c>
      <c r="E928" s="186">
        <v>2800</v>
      </c>
      <c r="F928" s="186">
        <v>40</v>
      </c>
      <c r="G928" s="187">
        <v>0.1</v>
      </c>
      <c r="H928" s="188">
        <f t="shared" si="117"/>
        <v>3.7519999999999598</v>
      </c>
      <c r="I928" s="188">
        <f t="shared" si="118"/>
        <v>0.41688888888888442</v>
      </c>
      <c r="J928" s="189" t="s">
        <v>174</v>
      </c>
      <c r="K928" s="189">
        <f t="shared" si="115"/>
        <v>2.5</v>
      </c>
      <c r="L928" s="189">
        <f t="shared" si="119"/>
        <v>42.5</v>
      </c>
      <c r="M928" s="190">
        <f t="shared" si="120"/>
        <v>3.9727058823528987</v>
      </c>
      <c r="N928" s="190">
        <f t="shared" si="121"/>
        <v>0.44141176470587762</v>
      </c>
      <c r="O928" s="191">
        <f t="shared" si="114"/>
        <v>0.22070588235293886</v>
      </c>
      <c r="P928" s="192">
        <f t="shared" si="114"/>
        <v>2.4522875816993195E-2</v>
      </c>
    </row>
    <row r="929" spans="1:19" x14ac:dyDescent="0.3">
      <c r="A929" s="184" t="s">
        <v>140</v>
      </c>
      <c r="B929" s="185">
        <v>5.7169999999999996</v>
      </c>
      <c r="C929" s="185">
        <v>5.8040000000000003</v>
      </c>
      <c r="D929" s="185">
        <f t="shared" si="116"/>
        <v>8.7000000000000632E-2</v>
      </c>
      <c r="E929" s="186">
        <v>2800</v>
      </c>
      <c r="F929" s="186">
        <v>40</v>
      </c>
      <c r="G929" s="187">
        <v>0.1</v>
      </c>
      <c r="H929" s="188">
        <f t="shared" si="117"/>
        <v>4.8720000000000354</v>
      </c>
      <c r="I929" s="188">
        <f t="shared" si="118"/>
        <v>0.54133333333333722</v>
      </c>
      <c r="J929" s="189" t="s">
        <v>174</v>
      </c>
      <c r="K929" s="189">
        <f t="shared" si="115"/>
        <v>2.5</v>
      </c>
      <c r="L929" s="189">
        <f t="shared" si="119"/>
        <v>42.5</v>
      </c>
      <c r="M929" s="190">
        <f t="shared" si="120"/>
        <v>5.1585882352941557</v>
      </c>
      <c r="N929" s="190">
        <f t="shared" si="121"/>
        <v>0.57317647058823951</v>
      </c>
      <c r="O929" s="191">
        <f t="shared" si="114"/>
        <v>0.28658823529412025</v>
      </c>
      <c r="P929" s="192">
        <f t="shared" si="114"/>
        <v>3.1843137254902287E-2</v>
      </c>
    </row>
    <row r="930" spans="1:19" x14ac:dyDescent="0.3">
      <c r="A930" s="184" t="s">
        <v>140</v>
      </c>
      <c r="B930" s="185">
        <v>5.8040000000000003</v>
      </c>
      <c r="C930" s="185">
        <v>5.92</v>
      </c>
      <c r="D930" s="185">
        <f t="shared" si="116"/>
        <v>0.11599999999999966</v>
      </c>
      <c r="E930" s="186">
        <v>2800</v>
      </c>
      <c r="F930" s="186">
        <v>40</v>
      </c>
      <c r="G930" s="187">
        <v>0.1</v>
      </c>
      <c r="H930" s="188">
        <f t="shared" si="117"/>
        <v>6.4959999999999809</v>
      </c>
      <c r="I930" s="188">
        <f t="shared" si="118"/>
        <v>0.72177777777777563</v>
      </c>
      <c r="J930" s="189" t="s">
        <v>174</v>
      </c>
      <c r="K930" s="189">
        <f t="shared" si="115"/>
        <v>2.5</v>
      </c>
      <c r="L930" s="189">
        <f t="shared" si="119"/>
        <v>42.5</v>
      </c>
      <c r="M930" s="190">
        <f t="shared" si="120"/>
        <v>6.8781176470588035</v>
      </c>
      <c r="N930" s="190">
        <f t="shared" si="121"/>
        <v>0.76423529411764479</v>
      </c>
      <c r="O930" s="191">
        <f t="shared" si="114"/>
        <v>0.38211764705882256</v>
      </c>
      <c r="P930" s="192">
        <f t="shared" si="114"/>
        <v>4.2457516339869161E-2</v>
      </c>
    </row>
    <row r="931" spans="1:19" x14ac:dyDescent="0.3">
      <c r="A931" s="184" t="s">
        <v>140</v>
      </c>
      <c r="B931" s="185">
        <v>5.92</v>
      </c>
      <c r="C931" s="185">
        <v>6</v>
      </c>
      <c r="D931" s="185">
        <f t="shared" si="116"/>
        <v>8.0000000000000071E-2</v>
      </c>
      <c r="E931" s="186">
        <v>2800</v>
      </c>
      <c r="F931" s="186">
        <v>40</v>
      </c>
      <c r="G931" s="187">
        <v>0.1</v>
      </c>
      <c r="H931" s="188">
        <f t="shared" si="117"/>
        <v>4.480000000000004</v>
      </c>
      <c r="I931" s="188">
        <f t="shared" si="118"/>
        <v>0.49777777777777821</v>
      </c>
      <c r="J931" s="189" t="s">
        <v>174</v>
      </c>
      <c r="K931" s="189">
        <f t="shared" si="115"/>
        <v>2.5</v>
      </c>
      <c r="L931" s="189">
        <f t="shared" si="119"/>
        <v>42.5</v>
      </c>
      <c r="M931" s="190">
        <f t="shared" si="120"/>
        <v>4.74352941176471</v>
      </c>
      <c r="N931" s="190">
        <f t="shared" si="121"/>
        <v>0.52705882352941225</v>
      </c>
      <c r="O931" s="191">
        <f t="shared" si="114"/>
        <v>0.26352941176470601</v>
      </c>
      <c r="P931" s="192">
        <f t="shared" si="114"/>
        <v>2.9281045751634038E-2</v>
      </c>
    </row>
    <row r="932" spans="1:19" x14ac:dyDescent="0.3">
      <c r="A932" s="184" t="s">
        <v>140</v>
      </c>
      <c r="B932" s="185">
        <v>6</v>
      </c>
      <c r="C932" s="185">
        <v>6.02</v>
      </c>
      <c r="D932" s="185">
        <f t="shared" si="116"/>
        <v>1.9999999999999574E-2</v>
      </c>
      <c r="E932" s="186">
        <v>2800</v>
      </c>
      <c r="F932" s="186">
        <v>40</v>
      </c>
      <c r="G932" s="187">
        <v>0.1</v>
      </c>
      <c r="H932" s="188">
        <f t="shared" si="117"/>
        <v>1.1199999999999761</v>
      </c>
      <c r="I932" s="188">
        <f t="shared" si="118"/>
        <v>0.12444444444444182</v>
      </c>
      <c r="J932" s="189" t="s">
        <v>174</v>
      </c>
      <c r="K932" s="189">
        <f t="shared" si="115"/>
        <v>2.5</v>
      </c>
      <c r="L932" s="189">
        <f t="shared" si="119"/>
        <v>42.5</v>
      </c>
      <c r="M932" s="190">
        <f t="shared" si="120"/>
        <v>1.1858823529411513</v>
      </c>
      <c r="N932" s="190">
        <f t="shared" si="121"/>
        <v>0.13176470588235015</v>
      </c>
      <c r="O932" s="191">
        <f t="shared" si="114"/>
        <v>6.5882352941175171E-2</v>
      </c>
      <c r="P932" s="192">
        <f t="shared" si="114"/>
        <v>7.3202614379083292E-3</v>
      </c>
    </row>
    <row r="933" spans="1:19" x14ac:dyDescent="0.3">
      <c r="A933" s="184" t="s">
        <v>140</v>
      </c>
      <c r="B933" s="185">
        <v>6.02</v>
      </c>
      <c r="C933" s="185">
        <v>6.03</v>
      </c>
      <c r="D933" s="185">
        <f t="shared" si="116"/>
        <v>1.0000000000000675E-2</v>
      </c>
      <c r="E933" s="186">
        <v>2800</v>
      </c>
      <c r="F933" s="186">
        <v>40</v>
      </c>
      <c r="G933" s="187">
        <v>0.1</v>
      </c>
      <c r="H933" s="188">
        <f t="shared" si="117"/>
        <v>0.5600000000000378</v>
      </c>
      <c r="I933" s="188">
        <f t="shared" si="118"/>
        <v>6.2222222222226425E-2</v>
      </c>
      <c r="J933" s="189" t="s">
        <v>174</v>
      </c>
      <c r="K933" s="189">
        <f t="shared" si="115"/>
        <v>2.5</v>
      </c>
      <c r="L933" s="189">
        <f t="shared" si="119"/>
        <v>42.5</v>
      </c>
      <c r="M933" s="190">
        <f t="shared" si="120"/>
        <v>0.59294117647062838</v>
      </c>
      <c r="N933" s="190">
        <f t="shared" si="121"/>
        <v>6.5882352941180916E-2</v>
      </c>
      <c r="O933" s="191">
        <f t="shared" si="114"/>
        <v>3.2941176470590583E-2</v>
      </c>
      <c r="P933" s="192">
        <f t="shared" si="114"/>
        <v>3.6601307189544907E-3</v>
      </c>
    </row>
    <row r="934" spans="1:19" x14ac:dyDescent="0.3">
      <c r="A934" s="184" t="s">
        <v>140</v>
      </c>
      <c r="B934" s="185">
        <v>6.03</v>
      </c>
      <c r="C934" s="185">
        <v>6.35</v>
      </c>
      <c r="D934" s="185">
        <f t="shared" si="116"/>
        <v>0.3199999999999994</v>
      </c>
      <c r="E934" s="186">
        <v>2580</v>
      </c>
      <c r="F934" s="186">
        <v>35</v>
      </c>
      <c r="G934" s="187">
        <v>0.1</v>
      </c>
      <c r="H934" s="188">
        <f t="shared" si="117"/>
        <v>18.575999999999965</v>
      </c>
      <c r="I934" s="188">
        <f t="shared" si="118"/>
        <v>2.0639999999999961</v>
      </c>
      <c r="J934" s="189" t="s">
        <v>174</v>
      </c>
      <c r="K934" s="189">
        <f t="shared" si="115"/>
        <v>2.5</v>
      </c>
      <c r="L934" s="189">
        <f t="shared" si="119"/>
        <v>37.5</v>
      </c>
      <c r="M934" s="190">
        <f t="shared" si="120"/>
        <v>19.814399999999964</v>
      </c>
      <c r="N934" s="190">
        <f t="shared" si="121"/>
        <v>2.201599999999996</v>
      </c>
      <c r="O934" s="191">
        <f t="shared" ref="O934:P936" si="122">M934-H934</f>
        <v>1.2383999999999986</v>
      </c>
      <c r="P934" s="192">
        <f t="shared" si="122"/>
        <v>0.13759999999999994</v>
      </c>
    </row>
    <row r="935" spans="1:19" x14ac:dyDescent="0.3">
      <c r="A935" s="184" t="s">
        <v>140</v>
      </c>
      <c r="B935" s="185">
        <v>6.35</v>
      </c>
      <c r="C935" s="185">
        <v>6.4210000000000003</v>
      </c>
      <c r="D935" s="185">
        <f t="shared" si="116"/>
        <v>7.1000000000000618E-2</v>
      </c>
      <c r="E935" s="186">
        <v>2580</v>
      </c>
      <c r="F935" s="186">
        <v>25</v>
      </c>
      <c r="G935" s="187">
        <v>0.1</v>
      </c>
      <c r="H935" s="188">
        <f t="shared" si="117"/>
        <v>5.495400000000048</v>
      </c>
      <c r="I935" s="188">
        <f t="shared" si="118"/>
        <v>0.61060000000000536</v>
      </c>
      <c r="J935" s="189" t="s">
        <v>174</v>
      </c>
      <c r="K935" s="189">
        <f t="shared" si="115"/>
        <v>2.5</v>
      </c>
      <c r="L935" s="189">
        <f t="shared" si="119"/>
        <v>27.5</v>
      </c>
      <c r="M935" s="190">
        <f t="shared" si="120"/>
        <v>5.9949818181818699</v>
      </c>
      <c r="N935" s="190">
        <f t="shared" si="121"/>
        <v>0.66610909090909676</v>
      </c>
      <c r="O935" s="191">
        <f t="shared" si="122"/>
        <v>0.4995818181818219</v>
      </c>
      <c r="P935" s="192">
        <f t="shared" si="122"/>
        <v>5.5509090909091396E-2</v>
      </c>
    </row>
    <row r="936" spans="1:19" ht="15" thickBot="1" x14ac:dyDescent="0.35">
      <c r="A936" s="194" t="s">
        <v>140</v>
      </c>
      <c r="B936" s="195">
        <v>6.4210000000000003</v>
      </c>
      <c r="C936" s="195">
        <v>6.48</v>
      </c>
      <c r="D936" s="195">
        <f t="shared" si="116"/>
        <v>5.9000000000000163E-2</v>
      </c>
      <c r="E936" s="196">
        <v>2580</v>
      </c>
      <c r="F936" s="196">
        <v>25</v>
      </c>
      <c r="G936" s="197">
        <v>0.1</v>
      </c>
      <c r="H936" s="198">
        <f t="shared" si="117"/>
        <v>4.5666000000000126</v>
      </c>
      <c r="I936" s="198">
        <f t="shared" si="118"/>
        <v>0.50740000000000141</v>
      </c>
      <c r="J936" s="199" t="s">
        <v>174</v>
      </c>
      <c r="K936" s="199">
        <f t="shared" si="115"/>
        <v>2.5</v>
      </c>
      <c r="L936" s="199">
        <f t="shared" si="119"/>
        <v>27.5</v>
      </c>
      <c r="M936" s="200">
        <f t="shared" si="120"/>
        <v>4.9817454545454689</v>
      </c>
      <c r="N936" s="200">
        <f t="shared" si="121"/>
        <v>0.55352727272727431</v>
      </c>
      <c r="O936" s="201">
        <f t="shared" si="122"/>
        <v>0.41514545454545626</v>
      </c>
      <c r="P936" s="202">
        <f t="shared" si="122"/>
        <v>4.6127272727272906E-2</v>
      </c>
    </row>
    <row r="937" spans="1:19" ht="15" thickTop="1" x14ac:dyDescent="0.3"/>
    <row r="939" spans="1:19" x14ac:dyDescent="0.3">
      <c r="O939" s="203">
        <f>SUM(O3:O936)</f>
        <v>337.2094853578032</v>
      </c>
      <c r="P939" s="203">
        <f>SUM(P3:P936)</f>
        <v>21.875301942443471</v>
      </c>
      <c r="Q939" s="204" t="s">
        <v>177</v>
      </c>
    </row>
    <row r="940" spans="1:19" x14ac:dyDescent="0.3">
      <c r="O940" s="205">
        <f>O939*365</f>
        <v>123081.46215559817</v>
      </c>
      <c r="P940" s="205">
        <f>P939*365</f>
        <v>7984.4852089918668</v>
      </c>
    </row>
    <row r="942" spans="1:19" x14ac:dyDescent="0.3">
      <c r="O942" s="205"/>
      <c r="P942" s="205"/>
      <c r="S942" s="206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F8470-A037-4CC1-B192-1302330AB340}">
  <sheetPr>
    <tabColor rgb="FF00B050"/>
  </sheetPr>
  <dimension ref="A1:V52"/>
  <sheetViews>
    <sheetView workbookViewId="0">
      <selection activeCell="H50" sqref="H50"/>
    </sheetView>
  </sheetViews>
  <sheetFormatPr defaultRowHeight="13.2" x14ac:dyDescent="0.25"/>
  <cols>
    <col min="1" max="6" width="12.6640625" customWidth="1"/>
    <col min="8" max="8" width="13.109375" bestFit="1" customWidth="1"/>
    <col min="9" max="9" width="11.5546875" bestFit="1" customWidth="1"/>
    <col min="10" max="10" width="13.109375" bestFit="1" customWidth="1"/>
    <col min="11" max="11" width="10.109375" customWidth="1"/>
    <col min="13" max="13" width="9.6640625" bestFit="1" customWidth="1"/>
    <col min="14" max="14" width="11.5546875" bestFit="1" customWidth="1"/>
    <col min="16" max="16" width="13.109375" bestFit="1" customWidth="1"/>
    <col min="17" max="17" width="11.5546875" bestFit="1" customWidth="1"/>
    <col min="18" max="18" width="13.109375" bestFit="1" customWidth="1"/>
    <col min="19" max="19" width="10.109375" customWidth="1"/>
    <col min="21" max="21" width="9.6640625" bestFit="1" customWidth="1"/>
    <col min="22" max="22" width="11.5546875" bestFit="1" customWidth="1"/>
  </cols>
  <sheetData>
    <row r="1" spans="1:22" x14ac:dyDescent="0.25">
      <c r="A1" t="s">
        <v>95</v>
      </c>
      <c r="B1" s="8" t="e">
        <f>#REF!</f>
        <v>#REF!</v>
      </c>
      <c r="H1" s="37">
        <v>907185</v>
      </c>
      <c r="I1" s="8" t="s">
        <v>115</v>
      </c>
      <c r="P1" s="37">
        <v>907185</v>
      </c>
      <c r="Q1" s="8" t="s">
        <v>115</v>
      </c>
    </row>
    <row r="2" spans="1:22" ht="13.8" thickBot="1" x14ac:dyDescent="0.3">
      <c r="A2" t="s">
        <v>96</v>
      </c>
      <c r="C2">
        <v>2022</v>
      </c>
      <c r="H2" s="240" t="s">
        <v>117</v>
      </c>
      <c r="I2" s="240"/>
      <c r="J2" s="240"/>
      <c r="K2" s="240"/>
      <c r="L2" s="240"/>
      <c r="M2" s="240"/>
      <c r="N2" s="240"/>
      <c r="P2" s="240" t="s">
        <v>2</v>
      </c>
      <c r="Q2" s="240"/>
      <c r="R2" s="240"/>
      <c r="S2" s="240"/>
      <c r="T2" s="240"/>
      <c r="U2" s="240"/>
      <c r="V2" s="240"/>
    </row>
    <row r="3" spans="1:22" ht="26.4" x14ac:dyDescent="0.25">
      <c r="A3" t="s">
        <v>97</v>
      </c>
      <c r="D3" s="8" t="s">
        <v>156</v>
      </c>
      <c r="H3" s="3" t="s">
        <v>68</v>
      </c>
      <c r="J3" s="3" t="s">
        <v>17</v>
      </c>
      <c r="K3" s="3" t="s">
        <v>15</v>
      </c>
      <c r="L3" s="3" t="s">
        <v>16</v>
      </c>
      <c r="P3" s="3" t="s">
        <v>68</v>
      </c>
      <c r="R3" s="3" t="s">
        <v>17</v>
      </c>
      <c r="S3" s="3" t="s">
        <v>15</v>
      </c>
      <c r="T3" s="3" t="s">
        <v>16</v>
      </c>
    </row>
    <row r="4" spans="1:22" ht="13.8" thickBot="1" x14ac:dyDescent="0.3">
      <c r="A4" t="s">
        <v>99</v>
      </c>
      <c r="D4" s="8" t="s">
        <v>156</v>
      </c>
      <c r="H4" s="10">
        <f>'Emissions Rates'!I14</f>
        <v>16400</v>
      </c>
      <c r="J4" s="5">
        <f>'Emissions Rates'!I5</f>
        <v>8.0212566333604247</v>
      </c>
      <c r="K4" s="5">
        <f>'Emissions Rates'!I6</f>
        <v>0.35859558015011717</v>
      </c>
      <c r="L4" s="5">
        <f>'Emissions Rates'!I7</f>
        <v>9.1881005880384378E-2</v>
      </c>
      <c r="P4" s="10">
        <f>'Emissions Rates'!I15</f>
        <v>41515</v>
      </c>
      <c r="R4" s="5">
        <f>'Emissions Rates'!I9</f>
        <v>164.25949074074074</v>
      </c>
      <c r="S4" s="5">
        <f>'Emissions Rates'!I10</f>
        <v>6.3000546296296296</v>
      </c>
      <c r="T4" s="5">
        <f>'Emissions Rates'!I11</f>
        <v>0.51991203703703703</v>
      </c>
    </row>
    <row r="5" spans="1:22" ht="80.400000000000006" thickBot="1" x14ac:dyDescent="0.35">
      <c r="A5" s="8" t="s">
        <v>111</v>
      </c>
      <c r="C5" s="94">
        <v>1</v>
      </c>
      <c r="H5" s="118" t="s">
        <v>79</v>
      </c>
      <c r="I5" s="117" t="s">
        <v>83</v>
      </c>
      <c r="J5" s="114" t="s">
        <v>80</v>
      </c>
      <c r="K5" s="110" t="s">
        <v>81</v>
      </c>
      <c r="L5" s="110" t="s">
        <v>82</v>
      </c>
      <c r="M5" s="118" t="s">
        <v>84</v>
      </c>
      <c r="N5" s="117" t="s">
        <v>51</v>
      </c>
      <c r="P5" s="118" t="s">
        <v>79</v>
      </c>
      <c r="Q5" s="117" t="s">
        <v>83</v>
      </c>
      <c r="R5" s="114" t="s">
        <v>80</v>
      </c>
      <c r="S5" s="110" t="s">
        <v>81</v>
      </c>
      <c r="T5" s="110" t="s">
        <v>82</v>
      </c>
      <c r="U5" s="118" t="s">
        <v>84</v>
      </c>
      <c r="V5" s="117" t="s">
        <v>51</v>
      </c>
    </row>
    <row r="6" spans="1:22" ht="14.4" x14ac:dyDescent="0.3">
      <c r="A6" s="8" t="s">
        <v>112</v>
      </c>
      <c r="C6" s="94">
        <v>1</v>
      </c>
      <c r="D6" s="95"/>
      <c r="E6" s="8" t="s">
        <v>113</v>
      </c>
      <c r="F6" s="93"/>
      <c r="I6" s="115"/>
      <c r="N6" s="115"/>
      <c r="Q6" s="115"/>
      <c r="V6" s="115"/>
    </row>
    <row r="7" spans="1:22" ht="14.4" x14ac:dyDescent="0.3">
      <c r="A7" s="8" t="s">
        <v>101</v>
      </c>
      <c r="C7">
        <v>2026</v>
      </c>
      <c r="D7" s="95"/>
      <c r="E7" s="8" t="s">
        <v>114</v>
      </c>
      <c r="I7" s="115"/>
      <c r="N7" s="115"/>
      <c r="Q7" s="115"/>
      <c r="V7" s="115"/>
    </row>
    <row r="8" spans="1:22" ht="14.4" x14ac:dyDescent="0.3">
      <c r="I8" s="115"/>
      <c r="N8" s="115"/>
      <c r="Q8" s="115"/>
      <c r="V8" s="115"/>
    </row>
    <row r="9" spans="1:22" ht="14.4" x14ac:dyDescent="0.3">
      <c r="I9" s="115"/>
      <c r="N9" s="115"/>
      <c r="Q9" s="115"/>
      <c r="V9" s="115"/>
    </row>
    <row r="10" spans="1:22" ht="40.200000000000003" x14ac:dyDescent="0.3">
      <c r="A10" s="98" t="s">
        <v>0</v>
      </c>
      <c r="B10" s="108" t="s">
        <v>1</v>
      </c>
      <c r="C10" s="109" t="s">
        <v>104</v>
      </c>
      <c r="D10" s="109" t="s">
        <v>105</v>
      </c>
      <c r="E10" s="110" t="s">
        <v>109</v>
      </c>
      <c r="F10" s="110" t="s">
        <v>110</v>
      </c>
      <c r="I10" s="115"/>
      <c r="N10" s="115"/>
      <c r="Q10" s="115"/>
      <c r="V10" s="115"/>
    </row>
    <row r="11" spans="1:22" ht="14.4" x14ac:dyDescent="0.3">
      <c r="A11" s="100">
        <v>0</v>
      </c>
      <c r="B11" s="101">
        <v>2022</v>
      </c>
      <c r="C11" s="10"/>
      <c r="D11" s="10"/>
      <c r="E11" s="37"/>
      <c r="F11" s="37"/>
      <c r="H11" s="50"/>
      <c r="I11" s="116">
        <f>H11/(1+0.03)^A11</f>
        <v>0</v>
      </c>
      <c r="J11" s="50"/>
      <c r="K11" s="50"/>
      <c r="L11" s="50"/>
      <c r="M11" s="50"/>
      <c r="N11" s="116">
        <f>M11/(1+0.07)^A11</f>
        <v>0</v>
      </c>
      <c r="P11" s="50"/>
      <c r="Q11" s="116">
        <f>P11/(1+0.03)^I11</f>
        <v>0</v>
      </c>
      <c r="R11" s="50"/>
      <c r="S11" s="50"/>
      <c r="T11" s="50"/>
      <c r="U11" s="50"/>
      <c r="V11" s="116">
        <f>U11/(1+0.07)^I11</f>
        <v>0</v>
      </c>
    </row>
    <row r="12" spans="1:22" ht="14.4" x14ac:dyDescent="0.3">
      <c r="A12" s="100">
        <v>1</v>
      </c>
      <c r="B12" s="101">
        <f>B11+1</f>
        <v>2023</v>
      </c>
      <c r="C12" s="10"/>
      <c r="D12" s="10"/>
      <c r="E12" s="37"/>
      <c r="F12" s="37"/>
      <c r="H12" s="50"/>
      <c r="I12" s="116">
        <f t="shared" ref="I12:I47" si="0">H12/(1+0.03)^A12</f>
        <v>0</v>
      </c>
      <c r="J12" s="50"/>
      <c r="K12" s="50"/>
      <c r="L12" s="50"/>
      <c r="M12" s="50"/>
      <c r="N12" s="116">
        <f t="shared" ref="N12:N47" si="1">M12/(1+0.07)^A12</f>
        <v>0</v>
      </c>
      <c r="P12" s="50"/>
      <c r="Q12" s="116">
        <f t="shared" ref="Q12" si="2">P12/(1+0.03)^I12</f>
        <v>0</v>
      </c>
      <c r="R12" s="50"/>
      <c r="S12" s="50"/>
      <c r="T12" s="50"/>
      <c r="U12" s="50"/>
      <c r="V12" s="116">
        <f t="shared" ref="V12" si="3">U12/(1+0.07)^I12</f>
        <v>0</v>
      </c>
    </row>
    <row r="13" spans="1:22" ht="14.4" x14ac:dyDescent="0.3">
      <c r="A13" s="100">
        <v>2</v>
      </c>
      <c r="B13" s="101">
        <f t="shared" ref="B13:B47" si="4">B12+1</f>
        <v>2024</v>
      </c>
      <c r="C13" s="10"/>
      <c r="D13" s="10"/>
      <c r="E13" s="37">
        <f>'Time Savings Calculations'!O940/3</f>
        <v>41027.154051866055</v>
      </c>
      <c r="F13" s="37">
        <f>'Time Savings Calculations'!P940/3</f>
        <v>2661.4950696639557</v>
      </c>
      <c r="H13" s="50">
        <f>$E13*H$4/$H$1*'Emissions Rates'!I46</f>
        <v>40792.664070485269</v>
      </c>
      <c r="I13" s="116">
        <f t="shared" ref="I13:I16" si="5">H13/(1+0.03)^A13</f>
        <v>38450.9982755069</v>
      </c>
      <c r="J13" s="50">
        <f>$E13*J$4/$H$1*'Emissions Rates'!F46</f>
        <v>5876.6923744331925</v>
      </c>
      <c r="K13" s="50">
        <f>$E13*K$4/$H$1*'Emissions Rates'!H46</f>
        <v>12780.910431291279</v>
      </c>
      <c r="L13" s="50">
        <f>$E13*L$4/$H$1*'Emissions Rates'!G46</f>
        <v>182.83273206520985</v>
      </c>
      <c r="M13" s="50">
        <f t="shared" ref="M13:M16" si="6">SUM(J13:L13)</f>
        <v>18840.435537789679</v>
      </c>
      <c r="N13" s="116">
        <f t="shared" ref="N13:N16" si="7">M13/(1+0.07)^A13</f>
        <v>16455.966056240439</v>
      </c>
      <c r="P13" s="50">
        <f>$F13*P$4/$H$1*'Emissions Rates'!I46</f>
        <v>6698.8081041247951</v>
      </c>
      <c r="Q13" s="116">
        <f t="shared" ref="Q13:Q16" si="8">P13/(1+0.03)^A13</f>
        <v>6314.2691150200726</v>
      </c>
      <c r="R13" s="50">
        <f>$F13*R$4/$H$1*'Emissions Rates'!F46</f>
        <v>7806.8402376387376</v>
      </c>
      <c r="S13" s="50">
        <f>$F13*S$4/$H$1*'Emissions Rates'!H46</f>
        <v>14566.507881752159</v>
      </c>
      <c r="T13" s="50">
        <f>$F13*T$4/$H$1*'Emissions Rates'!G46</f>
        <v>67.113881096196238</v>
      </c>
      <c r="U13" s="50">
        <f t="shared" ref="U13:U16" si="9">SUM(R13:T13)</f>
        <v>22440.462000487092</v>
      </c>
      <c r="V13" s="116">
        <f t="shared" ref="V13:V16" si="10">U13/(1+0.07)^A13</f>
        <v>19600.368591568775</v>
      </c>
    </row>
    <row r="14" spans="1:22" ht="14.4" x14ac:dyDescent="0.3">
      <c r="A14" s="100">
        <v>3</v>
      </c>
      <c r="B14" s="101">
        <f t="shared" si="4"/>
        <v>2025</v>
      </c>
      <c r="C14" s="10"/>
      <c r="D14" s="10"/>
      <c r="E14" s="37">
        <f>'Time Savings Calculations'!O940*0.6667</f>
        <v>82058.410819137294</v>
      </c>
      <c r="F14" s="37">
        <f>'Time Savings Calculations'!P940*0.6667</f>
        <v>5323.2562888348775</v>
      </c>
      <c r="H14" s="50">
        <f>$E14*H$4/$H$1*'Emissions Rates'!I47</f>
        <v>83072.851178420824</v>
      </c>
      <c r="I14" s="116">
        <f t="shared" si="5"/>
        <v>76023.426874618104</v>
      </c>
      <c r="J14" s="50">
        <f>$E14*J$4/$H$1*'Emissions Rates'!F47</f>
        <v>11971.63857399464</v>
      </c>
      <c r="K14" s="50">
        <f>$E14*K$4/$H$1*'Emissions Rates'!H47</f>
        <v>26004.233512399074</v>
      </c>
      <c r="L14" s="50">
        <f>$E14*L$4/$H$1*'Emissions Rates'!G47</f>
        <v>373.16364223688225</v>
      </c>
      <c r="M14" s="50">
        <f t="shared" si="6"/>
        <v>38349.035728630595</v>
      </c>
      <c r="N14" s="116">
        <f t="shared" si="7"/>
        <v>31304.236446092578</v>
      </c>
      <c r="P14" s="50">
        <f>$F14*P$4/$H$1*'Emissions Rates'!I47</f>
        <v>13641.891290679274</v>
      </c>
      <c r="Q14" s="116">
        <f t="shared" si="8"/>
        <v>12484.263032467647</v>
      </c>
      <c r="R14" s="50">
        <f>$F14*R$4/$H$1*'Emissions Rates'!F47</f>
        <v>15903.617847436446</v>
      </c>
      <c r="S14" s="50">
        <f>$F14*S$4/$H$1*'Emissions Rates'!H47</f>
        <v>29637.237069582916</v>
      </c>
      <c r="T14" s="50">
        <f>$F14*T$4/$H$1*'Emissions Rates'!G47</f>
        <v>136.98017872192145</v>
      </c>
      <c r="U14" s="50">
        <f t="shared" si="9"/>
        <v>45677.835095741277</v>
      </c>
      <c r="V14" s="116">
        <f t="shared" si="10"/>
        <v>37286.719809624046</v>
      </c>
    </row>
    <row r="15" spans="1:22" ht="14.4" x14ac:dyDescent="0.3">
      <c r="A15" s="100">
        <v>4</v>
      </c>
      <c r="B15" s="101">
        <f t="shared" si="4"/>
        <v>2026</v>
      </c>
      <c r="C15" s="10"/>
      <c r="D15" s="10"/>
      <c r="E15" s="37">
        <f>'Time Savings Calculations'!O940</f>
        <v>123081.46215559817</v>
      </c>
      <c r="F15" s="37">
        <f>'Time Savings Calculations'!P940</f>
        <v>7984.4852089918668</v>
      </c>
      <c r="H15" s="50">
        <f>$E15*H$4/$H$1*'Emissions Rates'!I48</f>
        <v>126828.10101914514</v>
      </c>
      <c r="I15" s="116">
        <f t="shared" si="5"/>
        <v>112685.12506725304</v>
      </c>
      <c r="J15" s="50">
        <f>$E15*J$4/$H$1*'Emissions Rates'!F48</f>
        <v>18283.042942681048</v>
      </c>
      <c r="K15" s="50">
        <f>$E15*K$4/$H$1*'Emissions Rates'!H48</f>
        <v>39627.14711186428</v>
      </c>
      <c r="L15" s="50">
        <f>$E15*L$4/$H$1*'Emissions Rates'!G48</f>
        <v>569.69017195773347</v>
      </c>
      <c r="M15" s="50">
        <f t="shared" si="6"/>
        <v>58479.880226503061</v>
      </c>
      <c r="N15" s="116">
        <f t="shared" si="7"/>
        <v>44614.02062591193</v>
      </c>
      <c r="P15" s="50">
        <f>$F15*P$4/$H$1*'Emissions Rates'!I48</f>
        <v>20827.203378278904</v>
      </c>
      <c r="Q15" s="116">
        <f t="shared" si="8"/>
        <v>18504.700445906688</v>
      </c>
      <c r="R15" s="50">
        <f>$F15*R$4/$H$1*'Emissions Rates'!F48</f>
        <v>24287.947405987179</v>
      </c>
      <c r="S15" s="50">
        <f>$F15*S$4/$H$1*'Emissions Rates'!H48</f>
        <v>45163.382830936942</v>
      </c>
      <c r="T15" s="50">
        <f>$F15*T$4/$H$1*'Emissions Rates'!G48</f>
        <v>209.12075223382968</v>
      </c>
      <c r="U15" s="50">
        <f t="shared" si="9"/>
        <v>69660.450989157936</v>
      </c>
      <c r="V15" s="116">
        <f t="shared" si="10"/>
        <v>53143.624528699882</v>
      </c>
    </row>
    <row r="16" spans="1:22" ht="14.4" x14ac:dyDescent="0.3">
      <c r="A16" s="100">
        <v>5</v>
      </c>
      <c r="B16" s="101">
        <f t="shared" si="4"/>
        <v>2027</v>
      </c>
      <c r="C16" s="10"/>
      <c r="D16" s="10"/>
      <c r="E16" s="37">
        <f>E15</f>
        <v>123081.46215559817</v>
      </c>
      <c r="F16" s="37">
        <f>F15</f>
        <v>7984.4852089918668</v>
      </c>
      <c r="H16" s="50">
        <f>$E16*H$4/$H$1*'Emissions Rates'!I49</f>
        <v>129053.15542298979</v>
      </c>
      <c r="I16" s="116">
        <f t="shared" si="5"/>
        <v>111322.38552036582</v>
      </c>
      <c r="J16" s="50">
        <f>$E16*J$4/$H$1*'Emissions Rates'!F49</f>
        <v>18609.525852371778</v>
      </c>
      <c r="K16" s="50">
        <f>$E16*K$4/$H$1*'Emissions Rates'!H49</f>
        <v>40254.759386564154</v>
      </c>
      <c r="L16" s="50">
        <f>$E16*L$4/$H$1*'Emissions Rates'!G49</f>
        <v>579.6628664340177</v>
      </c>
      <c r="M16" s="50">
        <f t="shared" si="6"/>
        <v>59443.948105369949</v>
      </c>
      <c r="N16" s="116">
        <f t="shared" si="7"/>
        <v>42382.713453073164</v>
      </c>
      <c r="P16" s="50">
        <f>$F16*P$4/$H$1*'Emissions Rates'!I49</f>
        <v>21192.592911231168</v>
      </c>
      <c r="Q16" s="116">
        <f t="shared" si="8"/>
        <v>18280.916809105573</v>
      </c>
      <c r="R16" s="50">
        <f>$F16*R$4/$H$1*'Emissions Rates'!F49</f>
        <v>24721.660752522665</v>
      </c>
      <c r="S16" s="50">
        <f>$F16*S$4/$H$1*'Emissions Rates'!H49</f>
        <v>45878.677660303525</v>
      </c>
      <c r="T16" s="50">
        <f>$F16*T$4/$H$1*'Emissions Rates'!G49</f>
        <v>212.78150938453129</v>
      </c>
      <c r="U16" s="50">
        <f t="shared" si="9"/>
        <v>70813.11992221071</v>
      </c>
      <c r="V16" s="116">
        <f t="shared" si="10"/>
        <v>50488.775830655853</v>
      </c>
    </row>
    <row r="17" spans="1:22" ht="14.4" x14ac:dyDescent="0.3">
      <c r="A17" s="100">
        <v>6</v>
      </c>
      <c r="B17" s="101">
        <f t="shared" si="4"/>
        <v>2028</v>
      </c>
      <c r="C17" s="10"/>
      <c r="D17" s="10"/>
      <c r="E17" s="37">
        <f t="shared" ref="E17:F25" si="11">E16</f>
        <v>123081.46215559817</v>
      </c>
      <c r="F17" s="37">
        <f t="shared" si="11"/>
        <v>7984.4852089918668</v>
      </c>
      <c r="H17" s="50">
        <f>$E17*H$4/$H$1*'Emissions Rates'!I50</f>
        <v>133503.26423067908</v>
      </c>
      <c r="I17" s="116">
        <f t="shared" si="0"/>
        <v>111806.88200907178</v>
      </c>
      <c r="J17" s="50">
        <f>$E17*J$4/$H$1*'Emissions Rates'!F50</f>
        <v>18936.008762062513</v>
      </c>
      <c r="K17" s="50">
        <f>$E17*K$4/$H$1*'Emissions Rates'!H50</f>
        <v>40896.967295559378</v>
      </c>
      <c r="L17" s="50">
        <f>$E17*L$4/$H$1*'Emissions Rates'!G50</f>
        <v>589.63556091030182</v>
      </c>
      <c r="M17" s="50">
        <f t="shared" ref="M17:M47" si="12">SUM(J17:L17)</f>
        <v>60422.611618532195</v>
      </c>
      <c r="N17" s="116">
        <f t="shared" si="1"/>
        <v>40262.137394694189</v>
      </c>
      <c r="P17" s="50">
        <f>$F17*P$4/$H$1*'Emissions Rates'!I50</f>
        <v>21923.371977135692</v>
      </c>
      <c r="Q17" s="116">
        <f>P17/(1+0.03)^A17</f>
        <v>18360.478884270746</v>
      </c>
      <c r="R17" s="50">
        <f>$F17*R$4/$H$1*'Emissions Rates'!F50</f>
        <v>25155.37409905815</v>
      </c>
      <c r="S17" s="50">
        <f>$F17*S$4/$H$1*'Emissions Rates'!H50</f>
        <v>46610.60725314376</v>
      </c>
      <c r="T17" s="50">
        <f>$F17*T$4/$H$1*'Emissions Rates'!G50</f>
        <v>216.4422665352329</v>
      </c>
      <c r="U17" s="50">
        <f t="shared" ref="U17:U47" si="13">SUM(R17:T17)</f>
        <v>71982.423618737143</v>
      </c>
      <c r="V17" s="116">
        <f>U17/(1+0.07)^A17</f>
        <v>47964.928229811565</v>
      </c>
    </row>
    <row r="18" spans="1:22" ht="14.4" x14ac:dyDescent="0.3">
      <c r="A18" s="100">
        <v>7</v>
      </c>
      <c r="B18" s="101">
        <f t="shared" si="4"/>
        <v>2029</v>
      </c>
      <c r="C18" s="10"/>
      <c r="D18" s="10"/>
      <c r="E18" s="37">
        <f t="shared" si="11"/>
        <v>123081.46215559817</v>
      </c>
      <c r="F18" s="37">
        <f t="shared" si="11"/>
        <v>7984.4852089918668</v>
      </c>
      <c r="H18" s="50">
        <f>$E18*H$4/$H$1*'Emissions Rates'!I51</f>
        <v>135728.31863452375</v>
      </c>
      <c r="I18" s="116">
        <f t="shared" si="0"/>
        <v>110359.5437306372</v>
      </c>
      <c r="J18" s="50">
        <f>$E18*J$4/$H$1*'Emissions Rates'!F51</f>
        <v>19262.491671753247</v>
      </c>
      <c r="K18" s="50">
        <f>$E18*K$4/$H$1*'Emissions Rates'!H51</f>
        <v>41548.905627418164</v>
      </c>
      <c r="L18" s="50">
        <f>$E18*L$4/$H$1*'Emissions Rates'!G51</f>
        <v>600.85484219612147</v>
      </c>
      <c r="M18" s="50">
        <f t="shared" si="12"/>
        <v>61412.252141367535</v>
      </c>
      <c r="N18" s="116">
        <f t="shared" si="1"/>
        <v>38244.464169588064</v>
      </c>
      <c r="P18" s="50">
        <f>$F18*P$4/$H$1*'Emissions Rates'!I51</f>
        <v>22288.761510087952</v>
      </c>
      <c r="Q18" s="116">
        <f t="shared" ref="Q18:Q47" si="14">P18/(1+0.03)^A18</f>
        <v>18122.802782208986</v>
      </c>
      <c r="R18" s="50">
        <f>$F18*R$4/$H$1*'Emissions Rates'!F51</f>
        <v>25589.087445593635</v>
      </c>
      <c r="S18" s="50">
        <f>$F18*S$4/$H$1*'Emissions Rates'!H51</f>
        <v>47353.626688299752</v>
      </c>
      <c r="T18" s="50">
        <f>$F18*T$4/$H$1*'Emissions Rates'!G51</f>
        <v>220.56061832977221</v>
      </c>
      <c r="U18" s="50">
        <f t="shared" si="13"/>
        <v>73163.274752223166</v>
      </c>
      <c r="V18" s="116">
        <f t="shared" ref="V18:V47" si="15">U18/(1+0.07)^A18</f>
        <v>45562.410467378395</v>
      </c>
    </row>
    <row r="19" spans="1:22" ht="14.4" x14ac:dyDescent="0.3">
      <c r="A19" s="100">
        <v>8</v>
      </c>
      <c r="B19" s="101">
        <f t="shared" si="4"/>
        <v>2030</v>
      </c>
      <c r="C19" s="10"/>
      <c r="D19" s="10"/>
      <c r="E19" s="37">
        <f t="shared" si="11"/>
        <v>123081.46215559817</v>
      </c>
      <c r="F19" s="37">
        <f t="shared" si="11"/>
        <v>7984.4852089918668</v>
      </c>
      <c r="H19" s="50">
        <f>$E19*H$4/$H$1*'Emissions Rates'!I52</f>
        <v>137953.37303836839</v>
      </c>
      <c r="I19" s="116">
        <f t="shared" si="0"/>
        <v>108901.66658124315</v>
      </c>
      <c r="J19" s="50">
        <f>$E19*J$4/$H$1*'Emissions Rates'!F52</f>
        <v>19697.802218007557</v>
      </c>
      <c r="K19" s="50">
        <f>$E19*K$4/$H$1*'Emissions Rates'!H52</f>
        <v>42210.574382140512</v>
      </c>
      <c r="L19" s="50">
        <f>$E19*L$4/$H$1*'Emissions Rates'!G52</f>
        <v>612.07412348194123</v>
      </c>
      <c r="M19" s="50">
        <f t="shared" si="12"/>
        <v>62520.450723630012</v>
      </c>
      <c r="N19" s="116">
        <f t="shared" si="1"/>
        <v>36387.471542662512</v>
      </c>
      <c r="P19" s="50">
        <f>$F19*P$4/$H$1*'Emissions Rates'!I52</f>
        <v>22654.151043040212</v>
      </c>
      <c r="Q19" s="116">
        <f t="shared" si="14"/>
        <v>17883.396028918625</v>
      </c>
      <c r="R19" s="50">
        <f>$F19*R$4/$H$1*'Emissions Rates'!F52</f>
        <v>26167.371907640947</v>
      </c>
      <c r="S19" s="50">
        <f>$F19*S$4/$H$1*'Emissions Rates'!H52</f>
        <v>48107.735965771506</v>
      </c>
      <c r="T19" s="50">
        <f>$F19*T$4/$H$1*'Emissions Rates'!G52</f>
        <v>224.67897012431155</v>
      </c>
      <c r="U19" s="50">
        <f t="shared" si="13"/>
        <v>74499.786843536771</v>
      </c>
      <c r="V19" s="116">
        <f t="shared" si="15"/>
        <v>43359.554231093069</v>
      </c>
    </row>
    <row r="20" spans="1:22" ht="14.4" x14ac:dyDescent="0.3">
      <c r="A20" s="100">
        <v>9</v>
      </c>
      <c r="B20" s="101">
        <f t="shared" si="4"/>
        <v>2031</v>
      </c>
      <c r="C20" s="10"/>
      <c r="D20" s="10"/>
      <c r="E20" s="37">
        <f t="shared" si="11"/>
        <v>123081.46215559817</v>
      </c>
      <c r="F20" s="37">
        <f t="shared" si="11"/>
        <v>7984.4852089918668</v>
      </c>
      <c r="H20" s="50">
        <f>$E20*H$4/$H$1*'Emissions Rates'!I53</f>
        <v>140178.42744221305</v>
      </c>
      <c r="I20" s="116">
        <f t="shared" si="0"/>
        <v>107435.09230532913</v>
      </c>
      <c r="J20" s="50">
        <f>$E20*J$4/$H$1*'Emissions Rates'!F53</f>
        <v>19697.802218007557</v>
      </c>
      <c r="K20" s="50">
        <f>$E20*K$4/$H$1*'Emissions Rates'!H53</f>
        <v>41485.657878804996</v>
      </c>
      <c r="L20" s="50">
        <f>$E20*L$4/$H$1*'Emissions Rates'!G53</f>
        <v>612.07412348194123</v>
      </c>
      <c r="M20" s="50">
        <f t="shared" si="12"/>
        <v>61795.534220294496</v>
      </c>
      <c r="N20" s="116">
        <f t="shared" si="1"/>
        <v>33612.676203431576</v>
      </c>
      <c r="P20" s="50">
        <f>$F20*P$4/$H$1*'Emissions Rates'!I53</f>
        <v>23019.540575992476</v>
      </c>
      <c r="Q20" s="116">
        <f t="shared" si="14"/>
        <v>17642.561068303687</v>
      </c>
      <c r="R20" s="50">
        <f>$F20*R$4/$H$1*'Emissions Rates'!F53</f>
        <v>26167.371907640947</v>
      </c>
      <c r="S20" s="50">
        <f>$F20*S$4/$H$1*'Emissions Rates'!H53</f>
        <v>47281.542713247305</v>
      </c>
      <c r="T20" s="50">
        <f>$F20*T$4/$H$1*'Emissions Rates'!G53</f>
        <v>224.67897012431155</v>
      </c>
      <c r="U20" s="50">
        <f t="shared" si="13"/>
        <v>73673.593591012555</v>
      </c>
      <c r="V20" s="116">
        <f t="shared" si="15"/>
        <v>40073.553491582963</v>
      </c>
    </row>
    <row r="21" spans="1:22" ht="14.4" x14ac:dyDescent="0.3">
      <c r="A21" s="100">
        <v>10</v>
      </c>
      <c r="B21" s="101">
        <f t="shared" si="4"/>
        <v>2032</v>
      </c>
      <c r="C21" s="10"/>
      <c r="D21" s="10"/>
      <c r="E21" s="37">
        <f t="shared" si="11"/>
        <v>123081.46215559817</v>
      </c>
      <c r="F21" s="37">
        <f t="shared" si="11"/>
        <v>7984.4852089918668</v>
      </c>
      <c r="H21" s="50">
        <f>$E21*H$4/$H$1*'Emissions Rates'!I54</f>
        <v>142403.48184605769</v>
      </c>
      <c r="I21" s="116">
        <f t="shared" si="0"/>
        <v>105961.5643017578</v>
      </c>
      <c r="J21" s="50">
        <f>$E21*J$4/$H$1*'Emissions Rates'!F54</f>
        <v>19697.802218007557</v>
      </c>
      <c r="K21" s="50">
        <f>$E21*K$4/$H$1*'Emissions Rates'!H54</f>
        <v>41485.657878804996</v>
      </c>
      <c r="L21" s="50">
        <f>$E21*L$4/$H$1*'Emissions Rates'!G54</f>
        <v>612.07412348194123</v>
      </c>
      <c r="M21" s="50">
        <f t="shared" si="12"/>
        <v>61795.534220294496</v>
      </c>
      <c r="N21" s="116">
        <f t="shared" si="1"/>
        <v>31413.716077973437</v>
      </c>
      <c r="P21" s="50">
        <f>$F21*P$4/$H$1*'Emissions Rates'!I54</f>
        <v>23384.930108944736</v>
      </c>
      <c r="Q21" s="116">
        <f t="shared" si="14"/>
        <v>17400.584194350991</v>
      </c>
      <c r="R21" s="50">
        <f>$F21*R$4/$H$1*'Emissions Rates'!F54</f>
        <v>26167.371907640947</v>
      </c>
      <c r="S21" s="50">
        <f>$F21*S$4/$H$1*'Emissions Rates'!H54</f>
        <v>47281.542713247305</v>
      </c>
      <c r="T21" s="50">
        <f>$F21*T$4/$H$1*'Emissions Rates'!G54</f>
        <v>224.67897012431155</v>
      </c>
      <c r="U21" s="50">
        <f t="shared" si="13"/>
        <v>73673.593591012555</v>
      </c>
      <c r="V21" s="116">
        <f t="shared" si="15"/>
        <v>37451.919151012116</v>
      </c>
    </row>
    <row r="22" spans="1:22" ht="14.4" x14ac:dyDescent="0.3">
      <c r="A22" s="100">
        <v>11</v>
      </c>
      <c r="B22" s="101">
        <f t="shared" si="4"/>
        <v>2033</v>
      </c>
      <c r="C22" s="10"/>
      <c r="D22" s="10"/>
      <c r="E22" s="37">
        <f t="shared" si="11"/>
        <v>123081.46215559817</v>
      </c>
      <c r="F22" s="37">
        <f t="shared" si="11"/>
        <v>7984.4852089918668</v>
      </c>
      <c r="H22" s="50">
        <f>$E22*H$4/$H$1*'Emissions Rates'!I55</f>
        <v>144628.53624990233</v>
      </c>
      <c r="I22" s="116">
        <f t="shared" si="0"/>
        <v>104482.73179026481</v>
      </c>
      <c r="J22" s="50">
        <f>$E22*J$4/$H$1*'Emissions Rates'!F55</f>
        <v>19697.802218007557</v>
      </c>
      <c r="K22" s="50">
        <f>$E22*K$4/$H$1*'Emissions Rates'!H55</f>
        <v>41485.657878804996</v>
      </c>
      <c r="L22" s="50">
        <f>$E22*L$4/$H$1*'Emissions Rates'!G55</f>
        <v>612.07412348194123</v>
      </c>
      <c r="M22" s="50">
        <f t="shared" si="12"/>
        <v>61795.534220294496</v>
      </c>
      <c r="N22" s="116">
        <f t="shared" si="1"/>
        <v>29358.613156984517</v>
      </c>
      <c r="P22" s="50">
        <f>$F22*P$4/$H$1*'Emissions Rates'!I55</f>
        <v>23750.319641896996</v>
      </c>
      <c r="Q22" s="116">
        <f t="shared" si="14"/>
        <v>17157.736235327888</v>
      </c>
      <c r="R22" s="50">
        <f>$F22*R$4/$H$1*'Emissions Rates'!F55</f>
        <v>26167.371907640947</v>
      </c>
      <c r="S22" s="50">
        <f>$F22*S$4/$H$1*'Emissions Rates'!H55</f>
        <v>47281.542713247305</v>
      </c>
      <c r="T22" s="50">
        <f>$F22*T$4/$H$1*'Emissions Rates'!G55</f>
        <v>224.67897012431155</v>
      </c>
      <c r="U22" s="50">
        <f t="shared" si="13"/>
        <v>73673.593591012555</v>
      </c>
      <c r="V22" s="116">
        <f t="shared" si="15"/>
        <v>35001.793599076736</v>
      </c>
    </row>
    <row r="23" spans="1:22" ht="14.4" x14ac:dyDescent="0.3">
      <c r="A23" s="100">
        <v>12</v>
      </c>
      <c r="B23" s="101">
        <f t="shared" si="4"/>
        <v>2034</v>
      </c>
      <c r="C23" s="10"/>
      <c r="D23" s="10"/>
      <c r="E23" s="37">
        <f t="shared" si="11"/>
        <v>123081.46215559817</v>
      </c>
      <c r="F23" s="37">
        <f t="shared" si="11"/>
        <v>7984.4852089918668</v>
      </c>
      <c r="H23" s="50">
        <f>$E23*H$4/$H$1*'Emissions Rates'!I56</f>
        <v>146853.590653747</v>
      </c>
      <c r="I23" s="116">
        <f t="shared" si="0"/>
        <v>103000.153818633</v>
      </c>
      <c r="J23" s="50">
        <f>$E23*J$4/$H$1*'Emissions Rates'!F56</f>
        <v>19697.802218007557</v>
      </c>
      <c r="K23" s="50">
        <f>$E23*K$4/$H$1*'Emissions Rates'!H56</f>
        <v>41485.657878804996</v>
      </c>
      <c r="L23" s="50">
        <f>$E23*L$4/$H$1*'Emissions Rates'!G56</f>
        <v>612.07412348194123</v>
      </c>
      <c r="M23" s="50">
        <f t="shared" si="12"/>
        <v>61795.534220294496</v>
      </c>
      <c r="N23" s="116">
        <f t="shared" si="1"/>
        <v>27437.956221480861</v>
      </c>
      <c r="P23" s="50">
        <f>$F23*P$4/$H$1*'Emissions Rates'!I56</f>
        <v>24115.70917484926</v>
      </c>
      <c r="Q23" s="116">
        <f t="shared" si="14"/>
        <v>16914.273211824358</v>
      </c>
      <c r="R23" s="50">
        <f>$F23*R$4/$H$1*'Emissions Rates'!F56</f>
        <v>26167.371907640947</v>
      </c>
      <c r="S23" s="50">
        <f>$F23*S$4/$H$1*'Emissions Rates'!H56</f>
        <v>47281.542713247305</v>
      </c>
      <c r="T23" s="50">
        <f>$F23*T$4/$H$1*'Emissions Rates'!G56</f>
        <v>224.67897012431155</v>
      </c>
      <c r="U23" s="50">
        <f t="shared" si="13"/>
        <v>73673.593591012555</v>
      </c>
      <c r="V23" s="116">
        <f t="shared" si="15"/>
        <v>32711.956634651164</v>
      </c>
    </row>
    <row r="24" spans="1:22" ht="14.4" x14ac:dyDescent="0.3">
      <c r="A24" s="100">
        <v>13</v>
      </c>
      <c r="B24" s="101">
        <f t="shared" si="4"/>
        <v>2035</v>
      </c>
      <c r="C24" s="10"/>
      <c r="D24" s="10"/>
      <c r="E24" s="37">
        <f t="shared" si="11"/>
        <v>123081.46215559817</v>
      </c>
      <c r="F24" s="37">
        <f t="shared" si="11"/>
        <v>7984.4852089918668</v>
      </c>
      <c r="H24" s="50">
        <f>$E24*H$4/$H$1*'Emissions Rates'!I57</f>
        <v>149078.64505759164</v>
      </c>
      <c r="I24" s="116">
        <f t="shared" si="0"/>
        <v>101515.30311633437</v>
      </c>
      <c r="J24" s="50">
        <f>$E24*J$4/$H$1*'Emissions Rates'!F57</f>
        <v>19697.802218007557</v>
      </c>
      <c r="K24" s="50">
        <f>$E24*K$4/$H$1*'Emissions Rates'!H57</f>
        <v>41485.657878804996</v>
      </c>
      <c r="L24" s="50">
        <f>$E24*L$4/$H$1*'Emissions Rates'!G57</f>
        <v>612.07412348194123</v>
      </c>
      <c r="M24" s="50">
        <f t="shared" si="12"/>
        <v>61795.534220294496</v>
      </c>
      <c r="N24" s="116">
        <f t="shared" si="1"/>
        <v>25642.949739701737</v>
      </c>
      <c r="P24" s="50">
        <f>$F24*P$4/$H$1*'Emissions Rates'!I57</f>
        <v>24481.098707801521</v>
      </c>
      <c r="Q24" s="116">
        <f t="shared" si="14"/>
        <v>16670.436969582701</v>
      </c>
      <c r="R24" s="50">
        <f>$F24*R$4/$H$1*'Emissions Rates'!F57</f>
        <v>26167.371907640947</v>
      </c>
      <c r="S24" s="50">
        <f>$F24*S$4/$H$1*'Emissions Rates'!H57</f>
        <v>47281.542713247305</v>
      </c>
      <c r="T24" s="50">
        <f>$F24*T$4/$H$1*'Emissions Rates'!G57</f>
        <v>224.67897012431155</v>
      </c>
      <c r="U24" s="50">
        <f t="shared" si="13"/>
        <v>73673.593591012555</v>
      </c>
      <c r="V24" s="116">
        <f t="shared" si="15"/>
        <v>30571.922088459029</v>
      </c>
    </row>
    <row r="25" spans="1:22" ht="14.4" x14ac:dyDescent="0.3">
      <c r="A25" s="100">
        <v>14</v>
      </c>
      <c r="B25" s="101">
        <f t="shared" si="4"/>
        <v>2036</v>
      </c>
      <c r="C25" s="10"/>
      <c r="D25" s="10"/>
      <c r="E25" s="37">
        <f t="shared" si="11"/>
        <v>123081.46215559817</v>
      </c>
      <c r="F25" s="37">
        <f t="shared" si="11"/>
        <v>7984.4852089918668</v>
      </c>
      <c r="H25" s="50">
        <f>$E25*H$4/$H$1*'Emissions Rates'!I58</f>
        <v>153528.75386528095</v>
      </c>
      <c r="I25" s="116">
        <f t="shared" si="0"/>
        <v>101500.5928854814</v>
      </c>
      <c r="J25" s="50">
        <f>$E25*J$4/$H$1*'Emissions Rates'!F58</f>
        <v>19697.802218007557</v>
      </c>
      <c r="K25" s="50">
        <f>$E25*K$4/$H$1*'Emissions Rates'!H58</f>
        <v>41485.657878804996</v>
      </c>
      <c r="L25" s="50">
        <f>$E25*L$4/$H$1*'Emissions Rates'!G58</f>
        <v>612.07412348194123</v>
      </c>
      <c r="M25" s="50">
        <f t="shared" si="12"/>
        <v>61795.534220294496</v>
      </c>
      <c r="N25" s="116">
        <f t="shared" si="1"/>
        <v>23965.3735885063</v>
      </c>
      <c r="P25" s="50">
        <f>$F25*P$4/$H$1*'Emissions Rates'!I58</f>
        <v>25211.877773706045</v>
      </c>
      <c r="Q25" s="116">
        <f t="shared" si="14"/>
        <v>16668.021314319754</v>
      </c>
      <c r="R25" s="50">
        <f>$F25*R$4/$H$1*'Emissions Rates'!F58</f>
        <v>26167.371907640947</v>
      </c>
      <c r="S25" s="50">
        <f>$F25*S$4/$H$1*'Emissions Rates'!H58</f>
        <v>47281.542713247305</v>
      </c>
      <c r="T25" s="50">
        <f>$F25*T$4/$H$1*'Emissions Rates'!G58</f>
        <v>224.67897012431155</v>
      </c>
      <c r="U25" s="50">
        <f t="shared" si="13"/>
        <v>73673.593591012555</v>
      </c>
      <c r="V25" s="116">
        <f t="shared" si="15"/>
        <v>28571.889802298159</v>
      </c>
    </row>
    <row r="26" spans="1:22" ht="14.4" x14ac:dyDescent="0.3">
      <c r="A26" s="100">
        <v>15</v>
      </c>
      <c r="B26" s="101">
        <f t="shared" si="4"/>
        <v>2037</v>
      </c>
      <c r="C26" s="10"/>
      <c r="D26" s="10"/>
      <c r="E26" s="37"/>
      <c r="F26" s="37"/>
      <c r="H26" s="50">
        <f>$E26*H$4/$H$1*'Emissions Rates'!I59</f>
        <v>0</v>
      </c>
      <c r="I26" s="116">
        <f t="shared" si="0"/>
        <v>0</v>
      </c>
      <c r="J26" s="50">
        <f>$E26*J$4/$H$1*'Emissions Rates'!F59</f>
        <v>0</v>
      </c>
      <c r="K26" s="50">
        <f>$E26*K$4/$H$1*'Emissions Rates'!H59</f>
        <v>0</v>
      </c>
      <c r="L26" s="50">
        <f>$E26*L$4/$H$1*'Emissions Rates'!G59</f>
        <v>0</v>
      </c>
      <c r="M26" s="50">
        <f t="shared" si="12"/>
        <v>0</v>
      </c>
      <c r="N26" s="116">
        <f t="shared" si="1"/>
        <v>0</v>
      </c>
      <c r="P26" s="50">
        <f>$F26*P$4/$H$1*'Emissions Rates'!I59</f>
        <v>0</v>
      </c>
      <c r="Q26" s="116">
        <f t="shared" si="14"/>
        <v>0</v>
      </c>
      <c r="R26" s="50">
        <f>$F26*R$4/$H$1*'Emissions Rates'!F59</f>
        <v>0</v>
      </c>
      <c r="S26" s="50">
        <f>$F26*S$4/$H$1*'Emissions Rates'!H59</f>
        <v>0</v>
      </c>
      <c r="T26" s="50">
        <f>$F26*T$4/$H$1*'Emissions Rates'!G59</f>
        <v>0</v>
      </c>
      <c r="U26" s="50">
        <f t="shared" si="13"/>
        <v>0</v>
      </c>
      <c r="V26" s="116">
        <f t="shared" si="15"/>
        <v>0</v>
      </c>
    </row>
    <row r="27" spans="1:22" ht="14.4" x14ac:dyDescent="0.3">
      <c r="A27" s="100">
        <v>16</v>
      </c>
      <c r="B27" s="101">
        <f t="shared" si="4"/>
        <v>2038</v>
      </c>
      <c r="C27" s="10"/>
      <c r="D27" s="10"/>
      <c r="E27" s="37"/>
      <c r="F27" s="37"/>
      <c r="H27" s="50">
        <f>$E27*H$4/$H$1*'Emissions Rates'!I60</f>
        <v>0</v>
      </c>
      <c r="I27" s="116">
        <f t="shared" si="0"/>
        <v>0</v>
      </c>
      <c r="J27" s="50">
        <f>$E27*J$4/$H$1*'Emissions Rates'!F60</f>
        <v>0</v>
      </c>
      <c r="K27" s="50">
        <f>$E27*K$4/$H$1*'Emissions Rates'!H60</f>
        <v>0</v>
      </c>
      <c r="L27" s="50">
        <f>$E27*L$4/$H$1*'Emissions Rates'!G60</f>
        <v>0</v>
      </c>
      <c r="M27" s="50">
        <f t="shared" si="12"/>
        <v>0</v>
      </c>
      <c r="N27" s="116">
        <f t="shared" si="1"/>
        <v>0</v>
      </c>
      <c r="P27" s="50">
        <f>$F27*P$4/$H$1*'Emissions Rates'!I60</f>
        <v>0</v>
      </c>
      <c r="Q27" s="116">
        <f t="shared" si="14"/>
        <v>0</v>
      </c>
      <c r="R27" s="50">
        <f>$F27*R$4/$H$1*'Emissions Rates'!F60</f>
        <v>0</v>
      </c>
      <c r="S27" s="50">
        <f>$F27*S$4/$H$1*'Emissions Rates'!H60</f>
        <v>0</v>
      </c>
      <c r="T27" s="50">
        <f>$F27*T$4/$H$1*'Emissions Rates'!G60</f>
        <v>0</v>
      </c>
      <c r="U27" s="50">
        <f t="shared" si="13"/>
        <v>0</v>
      </c>
      <c r="V27" s="116">
        <f t="shared" si="15"/>
        <v>0</v>
      </c>
    </row>
    <row r="28" spans="1:22" ht="14.4" x14ac:dyDescent="0.3">
      <c r="A28" s="100">
        <v>17</v>
      </c>
      <c r="B28" s="101">
        <f t="shared" si="4"/>
        <v>2039</v>
      </c>
      <c r="C28" s="10"/>
      <c r="D28" s="10"/>
      <c r="E28" s="37"/>
      <c r="F28" s="37"/>
      <c r="H28" s="50">
        <f>$E28*H$4/$H$1*'Emissions Rates'!I61</f>
        <v>0</v>
      </c>
      <c r="I28" s="116">
        <f t="shared" si="0"/>
        <v>0</v>
      </c>
      <c r="J28" s="50">
        <f>$E28*J$4/$H$1*'Emissions Rates'!F61</f>
        <v>0</v>
      </c>
      <c r="K28" s="50">
        <f>$E28*K$4/$H$1*'Emissions Rates'!H61</f>
        <v>0</v>
      </c>
      <c r="L28" s="50">
        <f>$E28*L$4/$H$1*'Emissions Rates'!G61</f>
        <v>0</v>
      </c>
      <c r="M28" s="50">
        <f t="shared" si="12"/>
        <v>0</v>
      </c>
      <c r="N28" s="116">
        <f t="shared" si="1"/>
        <v>0</v>
      </c>
      <c r="P28" s="50">
        <f>$F28*P$4/$H$1*'Emissions Rates'!I61</f>
        <v>0</v>
      </c>
      <c r="Q28" s="116">
        <f t="shared" si="14"/>
        <v>0</v>
      </c>
      <c r="R28" s="50">
        <f>$F28*R$4/$H$1*'Emissions Rates'!F61</f>
        <v>0</v>
      </c>
      <c r="S28" s="50">
        <f>$F28*S$4/$H$1*'Emissions Rates'!H61</f>
        <v>0</v>
      </c>
      <c r="T28" s="50">
        <f>$F28*T$4/$H$1*'Emissions Rates'!G61</f>
        <v>0</v>
      </c>
      <c r="U28" s="50">
        <f t="shared" si="13"/>
        <v>0</v>
      </c>
      <c r="V28" s="116">
        <f t="shared" si="15"/>
        <v>0</v>
      </c>
    </row>
    <row r="29" spans="1:22" ht="14.4" x14ac:dyDescent="0.3">
      <c r="A29" s="100">
        <v>18</v>
      </c>
      <c r="B29" s="101">
        <f t="shared" si="4"/>
        <v>2040</v>
      </c>
      <c r="C29" s="10"/>
      <c r="D29" s="10"/>
      <c r="E29" s="37"/>
      <c r="F29" s="37"/>
      <c r="H29" s="50">
        <f>$E29*H$4/$H$1*'Emissions Rates'!I62</f>
        <v>0</v>
      </c>
      <c r="I29" s="116">
        <f t="shared" si="0"/>
        <v>0</v>
      </c>
      <c r="J29" s="50">
        <f>$E29*J$4/$H$1*'Emissions Rates'!F62</f>
        <v>0</v>
      </c>
      <c r="K29" s="50">
        <f>$E29*K$4/$H$1*'Emissions Rates'!H62</f>
        <v>0</v>
      </c>
      <c r="L29" s="50">
        <f>$E29*L$4/$H$1*'Emissions Rates'!G62</f>
        <v>0</v>
      </c>
      <c r="M29" s="50">
        <f t="shared" si="12"/>
        <v>0</v>
      </c>
      <c r="N29" s="116">
        <f t="shared" si="1"/>
        <v>0</v>
      </c>
      <c r="P29" s="50">
        <f>$F29*P$4/$H$1*'Emissions Rates'!I62</f>
        <v>0</v>
      </c>
      <c r="Q29" s="116">
        <f t="shared" si="14"/>
        <v>0</v>
      </c>
      <c r="R29" s="50">
        <f>$F29*R$4/$H$1*'Emissions Rates'!F62</f>
        <v>0</v>
      </c>
      <c r="S29" s="50">
        <f>$F29*S$4/$H$1*'Emissions Rates'!H62</f>
        <v>0</v>
      </c>
      <c r="T29" s="50">
        <f>$F29*T$4/$H$1*'Emissions Rates'!G62</f>
        <v>0</v>
      </c>
      <c r="U29" s="50">
        <f t="shared" si="13"/>
        <v>0</v>
      </c>
      <c r="V29" s="116">
        <f t="shared" si="15"/>
        <v>0</v>
      </c>
    </row>
    <row r="30" spans="1:22" ht="14.4" x14ac:dyDescent="0.3">
      <c r="A30" s="100">
        <v>19</v>
      </c>
      <c r="B30" s="101">
        <f t="shared" si="4"/>
        <v>2041</v>
      </c>
      <c r="C30" s="10"/>
      <c r="D30" s="10"/>
      <c r="E30" s="37"/>
      <c r="F30" s="37"/>
      <c r="H30" s="50">
        <f>$E30*H$4/$H$1*'Emissions Rates'!I63</f>
        <v>0</v>
      </c>
      <c r="I30" s="116">
        <f t="shared" si="0"/>
        <v>0</v>
      </c>
      <c r="J30" s="50">
        <f>$E30*J$4/$H$1*'Emissions Rates'!F63</f>
        <v>0</v>
      </c>
      <c r="K30" s="50">
        <f>$E30*K$4/$H$1*'Emissions Rates'!H63</f>
        <v>0</v>
      </c>
      <c r="L30" s="50">
        <f>$E30*L$4/$H$1*'Emissions Rates'!G63</f>
        <v>0</v>
      </c>
      <c r="M30" s="50">
        <f t="shared" si="12"/>
        <v>0</v>
      </c>
      <c r="N30" s="116">
        <f t="shared" si="1"/>
        <v>0</v>
      </c>
      <c r="P30" s="50">
        <f>$F30*P$4/$H$1*'Emissions Rates'!I63</f>
        <v>0</v>
      </c>
      <c r="Q30" s="116">
        <f t="shared" si="14"/>
        <v>0</v>
      </c>
      <c r="R30" s="50">
        <f>$F30*R$4/$H$1*'Emissions Rates'!F63</f>
        <v>0</v>
      </c>
      <c r="S30" s="50">
        <f>$F30*S$4/$H$1*'Emissions Rates'!H63</f>
        <v>0</v>
      </c>
      <c r="T30" s="50">
        <f>$F30*T$4/$H$1*'Emissions Rates'!G63</f>
        <v>0</v>
      </c>
      <c r="U30" s="50">
        <f t="shared" si="13"/>
        <v>0</v>
      </c>
      <c r="V30" s="116">
        <f t="shared" si="15"/>
        <v>0</v>
      </c>
    </row>
    <row r="31" spans="1:22" ht="14.4" x14ac:dyDescent="0.3">
      <c r="A31" s="100">
        <v>20</v>
      </c>
      <c r="B31" s="101">
        <f t="shared" si="4"/>
        <v>2042</v>
      </c>
      <c r="C31" s="10"/>
      <c r="D31" s="10"/>
      <c r="E31" s="37"/>
      <c r="F31" s="37"/>
      <c r="H31" s="50">
        <f>$E31*H$4/$H$1*'Emissions Rates'!I64</f>
        <v>0</v>
      </c>
      <c r="I31" s="116">
        <f t="shared" si="0"/>
        <v>0</v>
      </c>
      <c r="J31" s="50">
        <f>$E31*J$4/$H$1*'Emissions Rates'!F64</f>
        <v>0</v>
      </c>
      <c r="K31" s="50">
        <f>$E31*K$4/$H$1*'Emissions Rates'!H64</f>
        <v>0</v>
      </c>
      <c r="L31" s="50">
        <f>$E31*L$4/$H$1*'Emissions Rates'!G64</f>
        <v>0</v>
      </c>
      <c r="M31" s="50">
        <f t="shared" si="12"/>
        <v>0</v>
      </c>
      <c r="N31" s="116">
        <f t="shared" si="1"/>
        <v>0</v>
      </c>
      <c r="P31" s="50">
        <f>$F31*P$4/$H$1*'Emissions Rates'!I64</f>
        <v>0</v>
      </c>
      <c r="Q31" s="116">
        <f t="shared" si="14"/>
        <v>0</v>
      </c>
      <c r="R31" s="50">
        <f>$F31*R$4/$H$1*'Emissions Rates'!F64</f>
        <v>0</v>
      </c>
      <c r="S31" s="50">
        <f>$F31*S$4/$H$1*'Emissions Rates'!H64</f>
        <v>0</v>
      </c>
      <c r="T31" s="50">
        <f>$F31*T$4/$H$1*'Emissions Rates'!G64</f>
        <v>0</v>
      </c>
      <c r="U31" s="50">
        <f t="shared" si="13"/>
        <v>0</v>
      </c>
      <c r="V31" s="116">
        <f t="shared" si="15"/>
        <v>0</v>
      </c>
    </row>
    <row r="32" spans="1:22" ht="14.4" x14ac:dyDescent="0.3">
      <c r="A32" s="100">
        <v>21</v>
      </c>
      <c r="B32" s="101">
        <f t="shared" si="4"/>
        <v>2043</v>
      </c>
      <c r="C32" s="10"/>
      <c r="D32" s="10"/>
      <c r="E32" s="37"/>
      <c r="F32" s="37"/>
      <c r="H32" s="50">
        <f>$E32*H$4/$H$1*'Emissions Rates'!I65</f>
        <v>0</v>
      </c>
      <c r="I32" s="116">
        <f t="shared" si="0"/>
        <v>0</v>
      </c>
      <c r="J32" s="50">
        <f>$E32*J$4/$H$1*'Emissions Rates'!F65</f>
        <v>0</v>
      </c>
      <c r="K32" s="50">
        <f>$E32*K$4/$H$1*'Emissions Rates'!H65</f>
        <v>0</v>
      </c>
      <c r="L32" s="50">
        <f>$E32*L$4/$H$1*'Emissions Rates'!G65</f>
        <v>0</v>
      </c>
      <c r="M32" s="50">
        <f t="shared" si="12"/>
        <v>0</v>
      </c>
      <c r="N32" s="116">
        <f t="shared" si="1"/>
        <v>0</v>
      </c>
      <c r="P32" s="50">
        <f>$F32*P$4/$H$1*'Emissions Rates'!I65</f>
        <v>0</v>
      </c>
      <c r="Q32" s="116">
        <f t="shared" si="14"/>
        <v>0</v>
      </c>
      <c r="R32" s="50">
        <f>$F32*R$4/$H$1*'Emissions Rates'!F65</f>
        <v>0</v>
      </c>
      <c r="S32" s="50">
        <f>$F32*S$4/$H$1*'Emissions Rates'!H65</f>
        <v>0</v>
      </c>
      <c r="T32" s="50">
        <f>$F32*T$4/$H$1*'Emissions Rates'!G65</f>
        <v>0</v>
      </c>
      <c r="U32" s="50">
        <f t="shared" si="13"/>
        <v>0</v>
      </c>
      <c r="V32" s="116">
        <f t="shared" si="15"/>
        <v>0</v>
      </c>
    </row>
    <row r="33" spans="1:22" ht="14.4" x14ac:dyDescent="0.3">
      <c r="A33" s="100">
        <v>22</v>
      </c>
      <c r="B33" s="101">
        <f t="shared" si="4"/>
        <v>2044</v>
      </c>
      <c r="C33" s="10"/>
      <c r="D33" s="10"/>
      <c r="E33" s="37"/>
      <c r="F33" s="37"/>
      <c r="H33" s="50">
        <f>$E33*H$4/$H$1*'Emissions Rates'!I66</f>
        <v>0</v>
      </c>
      <c r="I33" s="116">
        <f t="shared" si="0"/>
        <v>0</v>
      </c>
      <c r="J33" s="50">
        <f>$E33*J$4/$H$1*'Emissions Rates'!F66</f>
        <v>0</v>
      </c>
      <c r="K33" s="50">
        <f>$E33*K$4/$H$1*'Emissions Rates'!H66</f>
        <v>0</v>
      </c>
      <c r="L33" s="50">
        <f>$E33*L$4/$H$1*'Emissions Rates'!G66</f>
        <v>0</v>
      </c>
      <c r="M33" s="50">
        <f t="shared" si="12"/>
        <v>0</v>
      </c>
      <c r="N33" s="116">
        <f t="shared" si="1"/>
        <v>0</v>
      </c>
      <c r="P33" s="50">
        <f>$F33*P$4/$H$1*'Emissions Rates'!I66</f>
        <v>0</v>
      </c>
      <c r="Q33" s="116">
        <f t="shared" si="14"/>
        <v>0</v>
      </c>
      <c r="R33" s="50">
        <f>$F33*R$4/$H$1*'Emissions Rates'!F66</f>
        <v>0</v>
      </c>
      <c r="S33" s="50">
        <f>$F33*S$4/$H$1*'Emissions Rates'!H66</f>
        <v>0</v>
      </c>
      <c r="T33" s="50">
        <f>$F33*T$4/$H$1*'Emissions Rates'!G66</f>
        <v>0</v>
      </c>
      <c r="U33" s="50">
        <f t="shared" si="13"/>
        <v>0</v>
      </c>
      <c r="V33" s="116">
        <f t="shared" si="15"/>
        <v>0</v>
      </c>
    </row>
    <row r="34" spans="1:22" ht="14.4" x14ac:dyDescent="0.3">
      <c r="A34" s="100">
        <v>23</v>
      </c>
      <c r="B34" s="101">
        <f t="shared" si="4"/>
        <v>2045</v>
      </c>
      <c r="C34" s="10"/>
      <c r="D34" s="10"/>
      <c r="E34" s="37"/>
      <c r="F34" s="37"/>
      <c r="H34" s="50">
        <f>$E34*H$4/$H$1*'Emissions Rates'!I67</f>
        <v>0</v>
      </c>
      <c r="I34" s="116">
        <f t="shared" si="0"/>
        <v>0</v>
      </c>
      <c r="J34" s="50">
        <f>$E34*J$4/$H$1*'Emissions Rates'!F67</f>
        <v>0</v>
      </c>
      <c r="K34" s="50">
        <f>$E34*K$4/$H$1*'Emissions Rates'!H67</f>
        <v>0</v>
      </c>
      <c r="L34" s="50">
        <f>$E34*L$4/$H$1*'Emissions Rates'!G67</f>
        <v>0</v>
      </c>
      <c r="M34" s="50">
        <f t="shared" si="12"/>
        <v>0</v>
      </c>
      <c r="N34" s="116">
        <f t="shared" si="1"/>
        <v>0</v>
      </c>
      <c r="P34" s="50">
        <f>$F34*P$4/$H$1*'Emissions Rates'!I67</f>
        <v>0</v>
      </c>
      <c r="Q34" s="116">
        <f t="shared" si="14"/>
        <v>0</v>
      </c>
      <c r="R34" s="50">
        <f>$F34*R$4/$H$1*'Emissions Rates'!F67</f>
        <v>0</v>
      </c>
      <c r="S34" s="50">
        <f>$F34*S$4/$H$1*'Emissions Rates'!H67</f>
        <v>0</v>
      </c>
      <c r="T34" s="50">
        <f>$F34*T$4/$H$1*'Emissions Rates'!G67</f>
        <v>0</v>
      </c>
      <c r="U34" s="50">
        <f t="shared" si="13"/>
        <v>0</v>
      </c>
      <c r="V34" s="116">
        <f t="shared" si="15"/>
        <v>0</v>
      </c>
    </row>
    <row r="35" spans="1:22" ht="14.4" x14ac:dyDescent="0.3">
      <c r="A35" s="100">
        <v>24</v>
      </c>
      <c r="B35" s="101">
        <f t="shared" si="4"/>
        <v>2046</v>
      </c>
      <c r="C35" s="10"/>
      <c r="D35" s="10"/>
      <c r="E35" s="37"/>
      <c r="F35" s="37"/>
      <c r="H35" s="50">
        <f>$E35*H$4/$H$1*'Emissions Rates'!I68</f>
        <v>0</v>
      </c>
      <c r="I35" s="116">
        <f t="shared" si="0"/>
        <v>0</v>
      </c>
      <c r="J35" s="50">
        <f>$E35*J$4/$H$1*'Emissions Rates'!F68</f>
        <v>0</v>
      </c>
      <c r="K35" s="50">
        <f>$E35*K$4/$H$1*'Emissions Rates'!H68</f>
        <v>0</v>
      </c>
      <c r="L35" s="50">
        <f>$E35*L$4/$H$1*'Emissions Rates'!G68</f>
        <v>0</v>
      </c>
      <c r="M35" s="50">
        <f t="shared" si="12"/>
        <v>0</v>
      </c>
      <c r="N35" s="116">
        <f t="shared" si="1"/>
        <v>0</v>
      </c>
      <c r="P35" s="50">
        <f>$F35*P$4/$H$1*'Emissions Rates'!I68</f>
        <v>0</v>
      </c>
      <c r="Q35" s="116">
        <f t="shared" si="14"/>
        <v>0</v>
      </c>
      <c r="R35" s="50">
        <f>$F35*R$4/$H$1*'Emissions Rates'!F68</f>
        <v>0</v>
      </c>
      <c r="S35" s="50">
        <f>$F35*S$4/$H$1*'Emissions Rates'!H68</f>
        <v>0</v>
      </c>
      <c r="T35" s="50">
        <f>$F35*T$4/$H$1*'Emissions Rates'!G68</f>
        <v>0</v>
      </c>
      <c r="U35" s="50">
        <f t="shared" si="13"/>
        <v>0</v>
      </c>
      <c r="V35" s="116">
        <f t="shared" si="15"/>
        <v>0</v>
      </c>
    </row>
    <row r="36" spans="1:22" ht="14.4" x14ac:dyDescent="0.3">
      <c r="A36" s="100">
        <v>25</v>
      </c>
      <c r="B36" s="101">
        <f t="shared" si="4"/>
        <v>2047</v>
      </c>
      <c r="C36" s="10"/>
      <c r="D36" s="10"/>
      <c r="E36" s="37"/>
      <c r="F36" s="37"/>
      <c r="H36" s="50">
        <f>$E36*H$4/$H$1*'Emissions Rates'!I69</f>
        <v>0</v>
      </c>
      <c r="I36" s="116">
        <f t="shared" si="0"/>
        <v>0</v>
      </c>
      <c r="J36" s="50">
        <f>$E36*J$4/$H$1*'Emissions Rates'!F69</f>
        <v>0</v>
      </c>
      <c r="K36" s="50">
        <f>$E36*K$4/$H$1*'Emissions Rates'!H69</f>
        <v>0</v>
      </c>
      <c r="L36" s="50">
        <f>$E36*L$4/$H$1*'Emissions Rates'!G69</f>
        <v>0</v>
      </c>
      <c r="M36" s="50">
        <f t="shared" si="12"/>
        <v>0</v>
      </c>
      <c r="N36" s="116">
        <f t="shared" si="1"/>
        <v>0</v>
      </c>
      <c r="P36" s="50">
        <f>$F36*P$4/$H$1*'Emissions Rates'!I69</f>
        <v>0</v>
      </c>
      <c r="Q36" s="116">
        <f t="shared" si="14"/>
        <v>0</v>
      </c>
      <c r="R36" s="50">
        <f>$F36*R$4/$H$1*'Emissions Rates'!F69</f>
        <v>0</v>
      </c>
      <c r="S36" s="50">
        <f>$F36*S$4/$H$1*'Emissions Rates'!H69</f>
        <v>0</v>
      </c>
      <c r="T36" s="50">
        <f>$F36*T$4/$H$1*'Emissions Rates'!G69</f>
        <v>0</v>
      </c>
      <c r="U36" s="50">
        <f t="shared" si="13"/>
        <v>0</v>
      </c>
      <c r="V36" s="116">
        <f t="shared" si="15"/>
        <v>0</v>
      </c>
    </row>
    <row r="37" spans="1:22" ht="14.4" x14ac:dyDescent="0.3">
      <c r="A37" s="100">
        <v>26</v>
      </c>
      <c r="B37" s="101">
        <f t="shared" si="4"/>
        <v>2048</v>
      </c>
      <c r="C37" s="10"/>
      <c r="D37" s="10"/>
      <c r="E37" s="37"/>
      <c r="F37" s="37"/>
      <c r="H37" s="50">
        <f>$E37*H$4/$H$1*'Emissions Rates'!I70</f>
        <v>0</v>
      </c>
      <c r="I37" s="116">
        <f t="shared" si="0"/>
        <v>0</v>
      </c>
      <c r="J37" s="50">
        <f>$E37*J$4/$H$1*'Emissions Rates'!F70</f>
        <v>0</v>
      </c>
      <c r="K37" s="50">
        <f>$E37*K$4/$H$1*'Emissions Rates'!H70</f>
        <v>0</v>
      </c>
      <c r="L37" s="50">
        <f>$E37*L$4/$H$1*'Emissions Rates'!G70</f>
        <v>0</v>
      </c>
      <c r="M37" s="50">
        <f t="shared" si="12"/>
        <v>0</v>
      </c>
      <c r="N37" s="116">
        <f t="shared" si="1"/>
        <v>0</v>
      </c>
      <c r="P37" s="50">
        <f>$F37*P$4/$H$1*'Emissions Rates'!I70</f>
        <v>0</v>
      </c>
      <c r="Q37" s="116">
        <f t="shared" si="14"/>
        <v>0</v>
      </c>
      <c r="R37" s="50">
        <f>$F37*R$4/$H$1*'Emissions Rates'!F70</f>
        <v>0</v>
      </c>
      <c r="S37" s="50">
        <f>$F37*S$4/$H$1*'Emissions Rates'!H70</f>
        <v>0</v>
      </c>
      <c r="T37" s="50">
        <f>$F37*T$4/$H$1*'Emissions Rates'!G70</f>
        <v>0</v>
      </c>
      <c r="U37" s="50">
        <f t="shared" si="13"/>
        <v>0</v>
      </c>
      <c r="V37" s="116">
        <f t="shared" si="15"/>
        <v>0</v>
      </c>
    </row>
    <row r="38" spans="1:22" ht="14.4" x14ac:dyDescent="0.3">
      <c r="A38" s="100">
        <v>27</v>
      </c>
      <c r="B38" s="101">
        <f t="shared" si="4"/>
        <v>2049</v>
      </c>
      <c r="C38" s="10"/>
      <c r="D38" s="10"/>
      <c r="E38" s="37"/>
      <c r="F38" s="37"/>
      <c r="H38" s="50">
        <f>$E38*H$4/$H$1*'Emissions Rates'!I71</f>
        <v>0</v>
      </c>
      <c r="I38" s="116">
        <f t="shared" si="0"/>
        <v>0</v>
      </c>
      <c r="J38" s="50">
        <f>$E38*J$4/$H$1*'Emissions Rates'!F71</f>
        <v>0</v>
      </c>
      <c r="K38" s="50">
        <f>$E38*K$4/$H$1*'Emissions Rates'!H71</f>
        <v>0</v>
      </c>
      <c r="L38" s="50">
        <f>$E38*L$4/$H$1*'Emissions Rates'!G71</f>
        <v>0</v>
      </c>
      <c r="M38" s="50">
        <f t="shared" si="12"/>
        <v>0</v>
      </c>
      <c r="N38" s="116">
        <f t="shared" si="1"/>
        <v>0</v>
      </c>
      <c r="P38" s="50">
        <f>$F38*P$4/$H$1*'Emissions Rates'!I71</f>
        <v>0</v>
      </c>
      <c r="Q38" s="116">
        <f t="shared" si="14"/>
        <v>0</v>
      </c>
      <c r="R38" s="50">
        <f>$F38*R$4/$H$1*'Emissions Rates'!F71</f>
        <v>0</v>
      </c>
      <c r="S38" s="50">
        <f>$F38*S$4/$H$1*'Emissions Rates'!H71</f>
        <v>0</v>
      </c>
      <c r="T38" s="50">
        <f>$F38*T$4/$H$1*'Emissions Rates'!G71</f>
        <v>0</v>
      </c>
      <c r="U38" s="50">
        <f t="shared" si="13"/>
        <v>0</v>
      </c>
      <c r="V38" s="116">
        <f t="shared" si="15"/>
        <v>0</v>
      </c>
    </row>
    <row r="39" spans="1:22" ht="14.4" x14ac:dyDescent="0.3">
      <c r="A39" s="100">
        <v>28</v>
      </c>
      <c r="B39" s="101">
        <f t="shared" si="4"/>
        <v>2050</v>
      </c>
      <c r="C39" s="10"/>
      <c r="D39" s="10"/>
      <c r="E39" s="37"/>
      <c r="F39" s="37"/>
      <c r="H39" s="50">
        <f>$E39*H$4/$H$1*'Emissions Rates'!I72</f>
        <v>0</v>
      </c>
      <c r="I39" s="116">
        <f t="shared" si="0"/>
        <v>0</v>
      </c>
      <c r="J39" s="50">
        <f>$E39*J$4/$H$1*'Emissions Rates'!F72</f>
        <v>0</v>
      </c>
      <c r="K39" s="50">
        <f>$E39*K$4/$H$1*'Emissions Rates'!H72</f>
        <v>0</v>
      </c>
      <c r="L39" s="50">
        <f>$E39*L$4/$H$1*'Emissions Rates'!G72</f>
        <v>0</v>
      </c>
      <c r="M39" s="50">
        <f t="shared" si="12"/>
        <v>0</v>
      </c>
      <c r="N39" s="116">
        <f t="shared" si="1"/>
        <v>0</v>
      </c>
      <c r="P39" s="50">
        <f>$F39*P$4/$H$1*'Emissions Rates'!I72</f>
        <v>0</v>
      </c>
      <c r="Q39" s="116">
        <f t="shared" si="14"/>
        <v>0</v>
      </c>
      <c r="R39" s="50">
        <f>$F39*R$4/$H$1*'Emissions Rates'!F72</f>
        <v>0</v>
      </c>
      <c r="S39" s="50">
        <f>$F39*S$4/$H$1*'Emissions Rates'!H72</f>
        <v>0</v>
      </c>
      <c r="T39" s="50">
        <f>$F39*T$4/$H$1*'Emissions Rates'!G72</f>
        <v>0</v>
      </c>
      <c r="U39" s="50">
        <f t="shared" si="13"/>
        <v>0</v>
      </c>
      <c r="V39" s="116">
        <f t="shared" si="15"/>
        <v>0</v>
      </c>
    </row>
    <row r="40" spans="1:22" ht="14.4" x14ac:dyDescent="0.3">
      <c r="A40" s="100">
        <v>29</v>
      </c>
      <c r="B40" s="101">
        <f t="shared" si="4"/>
        <v>2051</v>
      </c>
      <c r="C40" s="10"/>
      <c r="D40" s="10"/>
      <c r="E40" s="37"/>
      <c r="F40" s="37"/>
      <c r="H40" s="50">
        <f>$E40*H$4/$H$1*'Emissions Rates'!I73</f>
        <v>0</v>
      </c>
      <c r="I40" s="116">
        <f t="shared" si="0"/>
        <v>0</v>
      </c>
      <c r="J40" s="50">
        <f>$E40*J$4/$H$1*'Emissions Rates'!F73</f>
        <v>0</v>
      </c>
      <c r="K40" s="50">
        <f>$E40*K$4/$H$1*'Emissions Rates'!H73</f>
        <v>0</v>
      </c>
      <c r="L40" s="50">
        <f>$E40*L$4/$H$1*'Emissions Rates'!G73</f>
        <v>0</v>
      </c>
      <c r="M40" s="50">
        <f t="shared" si="12"/>
        <v>0</v>
      </c>
      <c r="N40" s="116">
        <f t="shared" si="1"/>
        <v>0</v>
      </c>
      <c r="P40" s="50">
        <f>$F40*P$4/$H$1*'Emissions Rates'!I73</f>
        <v>0</v>
      </c>
      <c r="Q40" s="116">
        <f t="shared" si="14"/>
        <v>0</v>
      </c>
      <c r="R40" s="50">
        <f>$F40*R$4/$H$1*'Emissions Rates'!F73</f>
        <v>0</v>
      </c>
      <c r="S40" s="50">
        <f>$F40*S$4/$H$1*'Emissions Rates'!H73</f>
        <v>0</v>
      </c>
      <c r="T40" s="50">
        <f>$F40*T$4/$H$1*'Emissions Rates'!G73</f>
        <v>0</v>
      </c>
      <c r="U40" s="50">
        <f t="shared" si="13"/>
        <v>0</v>
      </c>
      <c r="V40" s="116">
        <f t="shared" si="15"/>
        <v>0</v>
      </c>
    </row>
    <row r="41" spans="1:22" ht="14.4" x14ac:dyDescent="0.3">
      <c r="A41" s="100">
        <v>30</v>
      </c>
      <c r="B41" s="101">
        <f t="shared" si="4"/>
        <v>2052</v>
      </c>
      <c r="C41" s="10"/>
      <c r="D41" s="10"/>
      <c r="E41" s="37"/>
      <c r="F41" s="37"/>
      <c r="H41" s="50">
        <f>$E41*H$4/$H$1*'Emissions Rates'!I74</f>
        <v>0</v>
      </c>
      <c r="I41" s="116">
        <f t="shared" si="0"/>
        <v>0</v>
      </c>
      <c r="J41" s="50">
        <f>$E41*J$4/$H$1*'Emissions Rates'!F74</f>
        <v>0</v>
      </c>
      <c r="K41" s="50">
        <f>$E41*K$4/$H$1*'Emissions Rates'!H74</f>
        <v>0</v>
      </c>
      <c r="L41" s="50">
        <f>$E41*L$4/$H$1*'Emissions Rates'!G74</f>
        <v>0</v>
      </c>
      <c r="M41" s="50">
        <f t="shared" si="12"/>
        <v>0</v>
      </c>
      <c r="N41" s="116">
        <f t="shared" si="1"/>
        <v>0</v>
      </c>
      <c r="P41" s="50">
        <f>$F41*P$4/$H$1*'Emissions Rates'!I74</f>
        <v>0</v>
      </c>
      <c r="Q41" s="116">
        <f t="shared" si="14"/>
        <v>0</v>
      </c>
      <c r="R41" s="50">
        <f>$F41*R$4/$H$1*'Emissions Rates'!F74</f>
        <v>0</v>
      </c>
      <c r="S41" s="50">
        <f>$F41*S$4/$H$1*'Emissions Rates'!H74</f>
        <v>0</v>
      </c>
      <c r="T41" s="50">
        <f>$F41*T$4/$H$1*'Emissions Rates'!G74</f>
        <v>0</v>
      </c>
      <c r="U41" s="50">
        <f t="shared" si="13"/>
        <v>0</v>
      </c>
      <c r="V41" s="116">
        <f t="shared" si="15"/>
        <v>0</v>
      </c>
    </row>
    <row r="42" spans="1:22" ht="14.4" x14ac:dyDescent="0.3">
      <c r="A42" s="100">
        <v>31</v>
      </c>
      <c r="B42" s="101">
        <f t="shared" si="4"/>
        <v>2053</v>
      </c>
      <c r="C42" s="10"/>
      <c r="D42" s="10"/>
      <c r="E42" s="37"/>
      <c r="F42" s="37"/>
      <c r="H42" s="50">
        <f>$E42*H$4/$H$1*'Emissions Rates'!I75</f>
        <v>0</v>
      </c>
      <c r="I42" s="116">
        <f t="shared" si="0"/>
        <v>0</v>
      </c>
      <c r="J42" s="50">
        <f>$E42*J$4/$H$1*'Emissions Rates'!F75</f>
        <v>0</v>
      </c>
      <c r="K42" s="50">
        <f>$E42*K$4/$H$1*'Emissions Rates'!H75</f>
        <v>0</v>
      </c>
      <c r="L42" s="50">
        <f>$E42*L$4/$H$1*'Emissions Rates'!G75</f>
        <v>0</v>
      </c>
      <c r="M42" s="50">
        <f t="shared" si="12"/>
        <v>0</v>
      </c>
      <c r="N42" s="116">
        <f t="shared" si="1"/>
        <v>0</v>
      </c>
      <c r="P42" s="50">
        <f>$F42*P$4/$H$1*'Emissions Rates'!I75</f>
        <v>0</v>
      </c>
      <c r="Q42" s="116">
        <f t="shared" si="14"/>
        <v>0</v>
      </c>
      <c r="R42" s="50">
        <f>$F42*R$4/$H$1*'Emissions Rates'!F75</f>
        <v>0</v>
      </c>
      <c r="S42" s="50">
        <f>$F42*S$4/$H$1*'Emissions Rates'!H75</f>
        <v>0</v>
      </c>
      <c r="T42" s="50">
        <f>$F42*T$4/$H$1*'Emissions Rates'!G75</f>
        <v>0</v>
      </c>
      <c r="U42" s="50">
        <f t="shared" si="13"/>
        <v>0</v>
      </c>
      <c r="V42" s="116">
        <f t="shared" si="15"/>
        <v>0</v>
      </c>
    </row>
    <row r="43" spans="1:22" ht="14.4" x14ac:dyDescent="0.3">
      <c r="A43" s="100">
        <v>32</v>
      </c>
      <c r="B43" s="101">
        <f t="shared" si="4"/>
        <v>2054</v>
      </c>
      <c r="C43" s="10"/>
      <c r="D43" s="10"/>
      <c r="E43" s="37"/>
      <c r="F43" s="37"/>
      <c r="H43" s="50">
        <f>$E43*H$4/$H$1*'Emissions Rates'!I76</f>
        <v>0</v>
      </c>
      <c r="I43" s="116">
        <f t="shared" si="0"/>
        <v>0</v>
      </c>
      <c r="J43" s="50">
        <f>$E43*J$4/$H$1*'Emissions Rates'!F76</f>
        <v>0</v>
      </c>
      <c r="K43" s="50">
        <f>$E43*K$4/$H$1*'Emissions Rates'!H76</f>
        <v>0</v>
      </c>
      <c r="L43" s="50">
        <f>$E43*L$4/$H$1*'Emissions Rates'!G76</f>
        <v>0</v>
      </c>
      <c r="M43" s="50">
        <f t="shared" si="12"/>
        <v>0</v>
      </c>
      <c r="N43" s="116">
        <f t="shared" si="1"/>
        <v>0</v>
      </c>
      <c r="P43" s="50">
        <f>$F43*P$4/$H$1*'Emissions Rates'!I76</f>
        <v>0</v>
      </c>
      <c r="Q43" s="116">
        <f t="shared" si="14"/>
        <v>0</v>
      </c>
      <c r="R43" s="50">
        <f>$F43*R$4/$H$1*'Emissions Rates'!F76</f>
        <v>0</v>
      </c>
      <c r="S43" s="50">
        <f>$F43*S$4/$H$1*'Emissions Rates'!H76</f>
        <v>0</v>
      </c>
      <c r="T43" s="50">
        <f>$F43*T$4/$H$1*'Emissions Rates'!G76</f>
        <v>0</v>
      </c>
      <c r="U43" s="50">
        <f t="shared" si="13"/>
        <v>0</v>
      </c>
      <c r="V43" s="116">
        <f t="shared" si="15"/>
        <v>0</v>
      </c>
    </row>
    <row r="44" spans="1:22" ht="14.4" x14ac:dyDescent="0.3">
      <c r="A44" s="100">
        <v>33</v>
      </c>
      <c r="B44" s="101">
        <f t="shared" si="4"/>
        <v>2055</v>
      </c>
      <c r="C44" s="10"/>
      <c r="D44" s="10"/>
      <c r="E44" s="37"/>
      <c r="F44" s="37"/>
      <c r="H44" s="50">
        <f>$E44*H$4/$H$1*'Emissions Rates'!I77</f>
        <v>0</v>
      </c>
      <c r="I44" s="116">
        <f t="shared" si="0"/>
        <v>0</v>
      </c>
      <c r="J44" s="50">
        <f>$E44*J$4/$H$1*'Emissions Rates'!F77</f>
        <v>0</v>
      </c>
      <c r="K44" s="50">
        <f>$E44*K$4/$H$1*'Emissions Rates'!H77</f>
        <v>0</v>
      </c>
      <c r="L44" s="50">
        <f>$E44*L$4/$H$1*'Emissions Rates'!G77</f>
        <v>0</v>
      </c>
      <c r="M44" s="50">
        <f t="shared" si="12"/>
        <v>0</v>
      </c>
      <c r="N44" s="116">
        <f t="shared" si="1"/>
        <v>0</v>
      </c>
      <c r="P44" s="50">
        <f>$F44*P$4/$H$1*'Emissions Rates'!I77</f>
        <v>0</v>
      </c>
      <c r="Q44" s="116">
        <f t="shared" si="14"/>
        <v>0</v>
      </c>
      <c r="R44" s="50">
        <f>$F44*R$4/$H$1*'Emissions Rates'!F77</f>
        <v>0</v>
      </c>
      <c r="S44" s="50">
        <f>$F44*S$4/$H$1*'Emissions Rates'!H77</f>
        <v>0</v>
      </c>
      <c r="T44" s="50">
        <f>$F44*T$4/$H$1*'Emissions Rates'!G77</f>
        <v>0</v>
      </c>
      <c r="U44" s="50">
        <f t="shared" si="13"/>
        <v>0</v>
      </c>
      <c r="V44" s="116">
        <f t="shared" si="15"/>
        <v>0</v>
      </c>
    </row>
    <row r="45" spans="1:22" ht="14.4" x14ac:dyDescent="0.3">
      <c r="A45" s="100">
        <v>34</v>
      </c>
      <c r="B45" s="101">
        <f t="shared" si="4"/>
        <v>2056</v>
      </c>
      <c r="C45" s="10"/>
      <c r="D45" s="10"/>
      <c r="E45" s="37"/>
      <c r="F45" s="37"/>
      <c r="H45" s="50">
        <f>$E45*H$4/$H$1*'Emissions Rates'!I78</f>
        <v>0</v>
      </c>
      <c r="I45" s="116">
        <f t="shared" si="0"/>
        <v>0</v>
      </c>
      <c r="J45" s="50">
        <f>$E45*J$4/$H$1*'Emissions Rates'!F78</f>
        <v>0</v>
      </c>
      <c r="K45" s="50">
        <f>$E45*K$4/$H$1*'Emissions Rates'!H78</f>
        <v>0</v>
      </c>
      <c r="L45" s="50">
        <f>$E45*L$4/$H$1*'Emissions Rates'!G78</f>
        <v>0</v>
      </c>
      <c r="M45" s="50">
        <f t="shared" si="12"/>
        <v>0</v>
      </c>
      <c r="N45" s="116">
        <f t="shared" si="1"/>
        <v>0</v>
      </c>
      <c r="P45" s="50">
        <f>$F45*P$4/$H$1*'Emissions Rates'!I78</f>
        <v>0</v>
      </c>
      <c r="Q45" s="116">
        <f t="shared" si="14"/>
        <v>0</v>
      </c>
      <c r="R45" s="50">
        <f>$F45*R$4/$H$1*'Emissions Rates'!F78</f>
        <v>0</v>
      </c>
      <c r="S45" s="50">
        <f>$F45*S$4/$H$1*'Emissions Rates'!H78</f>
        <v>0</v>
      </c>
      <c r="T45" s="50">
        <f>$F45*T$4/$H$1*'Emissions Rates'!G78</f>
        <v>0</v>
      </c>
      <c r="U45" s="50">
        <f t="shared" si="13"/>
        <v>0</v>
      </c>
      <c r="V45" s="116">
        <f t="shared" si="15"/>
        <v>0</v>
      </c>
    </row>
    <row r="46" spans="1:22" ht="14.4" x14ac:dyDescent="0.3">
      <c r="A46" s="100">
        <v>35</v>
      </c>
      <c r="B46" s="101">
        <f t="shared" si="4"/>
        <v>2057</v>
      </c>
      <c r="C46" s="10"/>
      <c r="D46" s="10"/>
      <c r="E46" s="37"/>
      <c r="F46" s="37"/>
      <c r="H46" s="50">
        <f>$E46*H$4/$H$1*'Emissions Rates'!I79</f>
        <v>0</v>
      </c>
      <c r="I46" s="116">
        <f t="shared" si="0"/>
        <v>0</v>
      </c>
      <c r="J46" s="50">
        <f>$E46*J$4/$H$1*'Emissions Rates'!F79</f>
        <v>0</v>
      </c>
      <c r="K46" s="50">
        <f>$E46*K$4/$H$1*'Emissions Rates'!H79</f>
        <v>0</v>
      </c>
      <c r="L46" s="50">
        <f>$E46*L$4/$H$1*'Emissions Rates'!G79</f>
        <v>0</v>
      </c>
      <c r="M46" s="50">
        <f t="shared" si="12"/>
        <v>0</v>
      </c>
      <c r="N46" s="116">
        <f t="shared" si="1"/>
        <v>0</v>
      </c>
      <c r="P46" s="50">
        <f>$F46*P$4/$H$1*'Emissions Rates'!I79</f>
        <v>0</v>
      </c>
      <c r="Q46" s="116">
        <f t="shared" si="14"/>
        <v>0</v>
      </c>
      <c r="R46" s="50">
        <f>$F46*R$4/$H$1*'Emissions Rates'!F79</f>
        <v>0</v>
      </c>
      <c r="S46" s="50">
        <f>$F46*S$4/$H$1*'Emissions Rates'!H79</f>
        <v>0</v>
      </c>
      <c r="T46" s="50">
        <f>$F46*T$4/$H$1*'Emissions Rates'!G79</f>
        <v>0</v>
      </c>
      <c r="U46" s="50">
        <f t="shared" si="13"/>
        <v>0</v>
      </c>
      <c r="V46" s="116">
        <f t="shared" si="15"/>
        <v>0</v>
      </c>
    </row>
    <row r="47" spans="1:22" ht="15" thickBot="1" x14ac:dyDescent="0.35">
      <c r="A47" s="100">
        <v>36</v>
      </c>
      <c r="B47" s="101">
        <f t="shared" si="4"/>
        <v>2058</v>
      </c>
      <c r="C47" s="10"/>
      <c r="D47" s="10"/>
      <c r="E47" s="37"/>
      <c r="F47" s="37"/>
      <c r="H47" s="50">
        <f>$E47*H$4/$H$1*'Emissions Rates'!I80</f>
        <v>0</v>
      </c>
      <c r="I47" s="122">
        <f t="shared" si="0"/>
        <v>0</v>
      </c>
      <c r="J47" s="50">
        <f>$E47*J$4/$H$1*'Emissions Rates'!F80</f>
        <v>0</v>
      </c>
      <c r="K47" s="50">
        <f>$E47*K$4/$H$1*'Emissions Rates'!H80</f>
        <v>0</v>
      </c>
      <c r="L47" s="50">
        <f>$E47*L$4/$H$1*'Emissions Rates'!G80</f>
        <v>0</v>
      </c>
      <c r="M47" s="50">
        <f t="shared" si="12"/>
        <v>0</v>
      </c>
      <c r="N47" s="122">
        <f t="shared" si="1"/>
        <v>0</v>
      </c>
      <c r="P47" s="50">
        <f>$F47*P$4/$H$1*'Emissions Rates'!I80</f>
        <v>0</v>
      </c>
      <c r="Q47" s="122">
        <f t="shared" si="14"/>
        <v>0</v>
      </c>
      <c r="R47" s="50">
        <f>$F47*R$4/$H$1*'Emissions Rates'!F80</f>
        <v>0</v>
      </c>
      <c r="S47" s="50">
        <f>$F47*S$4/$H$1*'Emissions Rates'!H80</f>
        <v>0</v>
      </c>
      <c r="T47" s="50">
        <f>$F47*T$4/$H$1*'Emissions Rates'!G80</f>
        <v>0</v>
      </c>
      <c r="U47" s="50">
        <f t="shared" si="13"/>
        <v>0</v>
      </c>
      <c r="V47" s="122">
        <f t="shared" si="15"/>
        <v>0</v>
      </c>
    </row>
    <row r="48" spans="1:22" ht="15" thickBot="1" x14ac:dyDescent="0.35">
      <c r="D48" s="10"/>
      <c r="H48" s="50">
        <f>SUM(H17:H47)</f>
        <v>1283856.3910183639</v>
      </c>
      <c r="I48" s="123">
        <f>SUM(I11:I47)</f>
        <v>1293445.4662764966</v>
      </c>
      <c r="M48" s="50">
        <f>SUM(M17:M47)</f>
        <v>555128.51980529667</v>
      </c>
      <c r="N48" s="123">
        <f>SUM(N11:N47)</f>
        <v>421082.29467634129</v>
      </c>
      <c r="P48" s="50">
        <f>SUM(P17:P47)</f>
        <v>210829.76051345491</v>
      </c>
      <c r="Q48" s="123">
        <f>SUM(Q11:Q47)</f>
        <v>212404.44009160768</v>
      </c>
      <c r="U48" s="50">
        <f>SUM(U17:U47)</f>
        <v>661687.04676057224</v>
      </c>
      <c r="V48" s="123">
        <f>SUM(V11:V47)</f>
        <v>501789.41645591176</v>
      </c>
    </row>
    <row r="49" spans="9:22" ht="14.4" x14ac:dyDescent="0.3">
      <c r="I49" s="51"/>
      <c r="N49" s="51"/>
      <c r="Q49" s="51"/>
      <c r="V49" s="51"/>
    </row>
    <row r="50" spans="9:22" ht="14.4" x14ac:dyDescent="0.3">
      <c r="I50" s="51"/>
      <c r="N50" s="51"/>
      <c r="Q50" s="51"/>
      <c r="V50" s="51"/>
    </row>
    <row r="51" spans="9:22" ht="14.4" x14ac:dyDescent="0.3">
      <c r="I51" s="51"/>
      <c r="N51" s="51"/>
      <c r="Q51" s="51"/>
      <c r="V51" s="51"/>
    </row>
    <row r="52" spans="9:22" ht="14.4" x14ac:dyDescent="0.3">
      <c r="I52" s="51"/>
      <c r="N52" s="51"/>
      <c r="Q52" s="51"/>
      <c r="V52" s="51"/>
    </row>
  </sheetData>
  <mergeCells count="2">
    <mergeCell ref="H2:N2"/>
    <mergeCell ref="P2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Benefit Cost Ratio Summary</vt:lpstr>
      <vt:lpstr> Project Cost</vt:lpstr>
      <vt:lpstr>Project Cost Details</vt:lpstr>
      <vt:lpstr>Maintenance Costs</vt:lpstr>
      <vt:lpstr>Maintenance Cost Details</vt:lpstr>
      <vt:lpstr>Safety Benefit</vt:lpstr>
      <vt:lpstr>Time Savings Pavement</vt:lpstr>
      <vt:lpstr>Time Savings Calculations</vt:lpstr>
      <vt:lpstr>Emission Savings $</vt:lpstr>
      <vt:lpstr>Emission Savings Tons</vt:lpstr>
      <vt:lpstr>Emissions Rates</vt:lpstr>
      <vt:lpstr>SD</vt:lpstr>
    </vt:vector>
  </TitlesOfParts>
  <Company>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Maine</dc:creator>
  <cp:lastModifiedBy>Lounsbury, Wendy</cp:lastModifiedBy>
  <cp:lastPrinted>2022-04-28T18:44:26Z</cp:lastPrinted>
  <dcterms:created xsi:type="dcterms:W3CDTF">2000-12-20T14:54:37Z</dcterms:created>
  <dcterms:modified xsi:type="dcterms:W3CDTF">2025-04-16T14:28:46Z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